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570" windowHeight="9855" activeTab="1"/>
  </bookViews>
  <sheets>
    <sheet name="원가계산서" sheetId="3" r:id="rId1"/>
    <sheet name="공종별집계표" sheetId="8" r:id="rId2"/>
    <sheet name="공종별내역서" sheetId="7" r:id="rId3"/>
    <sheet name="일위대가목록" sheetId="6" r:id="rId4"/>
    <sheet name="일위대가" sheetId="5" r:id="rId5"/>
    <sheet name="단가대비표" sheetId="4" r:id="rId6"/>
    <sheet name=" 공사설정 " sheetId="2" r:id="rId7"/>
    <sheet name="Sheet1" sheetId="1" r:id="rId8"/>
  </sheets>
  <definedNames>
    <definedName name="_xlnm.Print_Area" localSheetId="2">공종별내역서!$A$1:$M$121</definedName>
    <definedName name="_xlnm.Print_Area" localSheetId="1">공종별집계표!$A$1:$M$27</definedName>
    <definedName name="_xlnm.Print_Area" localSheetId="5">단가대비표!$A$1:$X$34</definedName>
    <definedName name="_xlnm.Print_Area" localSheetId="4">일위대가!$A$1:$M$104</definedName>
    <definedName name="_xlnm.Print_Area" localSheetId="3">일위대가목록!$A$1:$J$18</definedName>
    <definedName name="_xlnm.Print_Titles" localSheetId="2">공종별내역서!$1:$3</definedName>
    <definedName name="_xlnm.Print_Titles" localSheetId="1">공종별집계표!$1:$4</definedName>
    <definedName name="_xlnm.Print_Titles" localSheetId="5">단가대비표!$1:$4</definedName>
    <definedName name="_xlnm.Print_Titles" localSheetId="0">원가계산서!$1:$3</definedName>
    <definedName name="_xlnm.Print_Titles" localSheetId="4">일위대가!$1:$3</definedName>
    <definedName name="_xlnm.Print_Titles" localSheetId="3">일위대가목록!$1:$3</definedName>
  </definedName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" i="7" l="1"/>
  <c r="G102" i="7"/>
  <c r="E102" i="7"/>
  <c r="I101" i="7"/>
  <c r="J101" i="7" s="1"/>
  <c r="G101" i="7"/>
  <c r="E101" i="7"/>
  <c r="I100" i="7"/>
  <c r="G100" i="7"/>
  <c r="K100" i="7" s="1"/>
  <c r="E100" i="7"/>
  <c r="I77" i="7"/>
  <c r="G77" i="7"/>
  <c r="E77" i="7"/>
  <c r="K77" i="7" s="1"/>
  <c r="I76" i="7"/>
  <c r="G76" i="7"/>
  <c r="E76" i="7"/>
  <c r="I57" i="7"/>
  <c r="K57" i="7" s="1"/>
  <c r="G57" i="7"/>
  <c r="E57" i="7"/>
  <c r="I56" i="7"/>
  <c r="G56" i="7"/>
  <c r="K56" i="7" s="1"/>
  <c r="E56" i="7"/>
  <c r="I55" i="7"/>
  <c r="G55" i="7"/>
  <c r="E55" i="7"/>
  <c r="K55" i="7" s="1"/>
  <c r="I54" i="7"/>
  <c r="G54" i="7"/>
  <c r="E54" i="7"/>
  <c r="I53" i="7"/>
  <c r="K53" i="7" s="1"/>
  <c r="G53" i="7"/>
  <c r="E53" i="7"/>
  <c r="I52" i="7"/>
  <c r="G52" i="7"/>
  <c r="K52" i="7" s="1"/>
  <c r="E52" i="7"/>
  <c r="I29" i="7"/>
  <c r="G29" i="7"/>
  <c r="E29" i="7"/>
  <c r="F29" i="7" s="1"/>
  <c r="F50" i="7" s="1"/>
  <c r="E7" i="8" s="1"/>
  <c r="I5" i="7"/>
  <c r="G5" i="7"/>
  <c r="H5" i="7" s="1"/>
  <c r="H27" i="7" s="1"/>
  <c r="G6" i="8" s="1"/>
  <c r="H6" i="8" s="1"/>
  <c r="E5" i="7"/>
  <c r="I103" i="5"/>
  <c r="G103" i="5"/>
  <c r="E103" i="5"/>
  <c r="F103" i="5" s="1"/>
  <c r="F104" i="5" s="1"/>
  <c r="I99" i="5"/>
  <c r="G99" i="5"/>
  <c r="E99" i="5"/>
  <c r="I94" i="5"/>
  <c r="G94" i="5"/>
  <c r="E94" i="5"/>
  <c r="I93" i="5"/>
  <c r="G93" i="5"/>
  <c r="E93" i="5"/>
  <c r="I92" i="5"/>
  <c r="G92" i="5"/>
  <c r="E92" i="5"/>
  <c r="I91" i="5"/>
  <c r="G91" i="5"/>
  <c r="E91" i="5"/>
  <c r="I90" i="5"/>
  <c r="G90" i="5"/>
  <c r="E90" i="5"/>
  <c r="I88" i="5"/>
  <c r="G88" i="5"/>
  <c r="E88" i="5"/>
  <c r="I87" i="5"/>
  <c r="G87" i="5"/>
  <c r="E87" i="5"/>
  <c r="I86" i="5"/>
  <c r="G86" i="5"/>
  <c r="E86" i="5"/>
  <c r="I81" i="5"/>
  <c r="G81" i="5"/>
  <c r="E81" i="5"/>
  <c r="I80" i="5"/>
  <c r="G80" i="5"/>
  <c r="E80" i="5"/>
  <c r="I79" i="5"/>
  <c r="G79" i="5"/>
  <c r="E79" i="5"/>
  <c r="I78" i="5"/>
  <c r="G78" i="5"/>
  <c r="E78" i="5"/>
  <c r="I77" i="5"/>
  <c r="G77" i="5"/>
  <c r="E77" i="5"/>
  <c r="I75" i="5"/>
  <c r="G75" i="5"/>
  <c r="E75" i="5"/>
  <c r="I74" i="5"/>
  <c r="G74" i="5"/>
  <c r="E74" i="5"/>
  <c r="I73" i="5"/>
  <c r="G73" i="5"/>
  <c r="E73" i="5"/>
  <c r="I64" i="5"/>
  <c r="G64" i="5"/>
  <c r="E64" i="5"/>
  <c r="I63" i="5"/>
  <c r="G63" i="5"/>
  <c r="E63" i="5"/>
  <c r="I59" i="5"/>
  <c r="G59" i="5"/>
  <c r="E59" i="5"/>
  <c r="I58" i="5"/>
  <c r="G58" i="5"/>
  <c r="H58" i="5" s="1"/>
  <c r="E58" i="5"/>
  <c r="I54" i="5"/>
  <c r="G54" i="5"/>
  <c r="E54" i="5"/>
  <c r="I49" i="5"/>
  <c r="G49" i="5"/>
  <c r="E49" i="5"/>
  <c r="I44" i="5"/>
  <c r="G44" i="5"/>
  <c r="E44" i="5"/>
  <c r="I40" i="5"/>
  <c r="G40" i="5"/>
  <c r="E40" i="5"/>
  <c r="I38" i="5"/>
  <c r="G38" i="5"/>
  <c r="E38" i="5"/>
  <c r="I34" i="5"/>
  <c r="G34" i="5"/>
  <c r="E34" i="5"/>
  <c r="I32" i="5"/>
  <c r="G32" i="5"/>
  <c r="E32" i="5"/>
  <c r="I28" i="5"/>
  <c r="G28" i="5"/>
  <c r="E28" i="5"/>
  <c r="I23" i="5"/>
  <c r="G23" i="5"/>
  <c r="E23" i="5"/>
  <c r="I22" i="5"/>
  <c r="G22" i="5"/>
  <c r="E22" i="5"/>
  <c r="I21" i="5"/>
  <c r="G21" i="5"/>
  <c r="E21" i="5"/>
  <c r="I20" i="5"/>
  <c r="G20" i="5"/>
  <c r="E20" i="5"/>
  <c r="I14" i="5"/>
  <c r="G14" i="5"/>
  <c r="E14" i="5"/>
  <c r="I12" i="5"/>
  <c r="G12" i="5"/>
  <c r="E12" i="5"/>
  <c r="I10" i="5"/>
  <c r="G10" i="5"/>
  <c r="E10" i="5"/>
  <c r="I9" i="5"/>
  <c r="G9" i="5"/>
  <c r="E9" i="5"/>
  <c r="I8" i="5"/>
  <c r="G8" i="5"/>
  <c r="E8" i="5"/>
  <c r="I7" i="5"/>
  <c r="G7" i="5"/>
  <c r="E7" i="5"/>
  <c r="I6" i="5"/>
  <c r="G6" i="5"/>
  <c r="E6" i="5"/>
  <c r="I5" i="5"/>
  <c r="G5" i="5"/>
  <c r="H5" i="5" s="1"/>
  <c r="E5" i="5"/>
  <c r="V26" i="4"/>
  <c r="V25" i="4"/>
  <c r="V24" i="4"/>
  <c r="V23" i="4"/>
  <c r="O22" i="4"/>
  <c r="O21" i="4"/>
  <c r="O20" i="4"/>
  <c r="O19" i="4"/>
  <c r="O18" i="4"/>
  <c r="O17" i="4"/>
  <c r="O16" i="4"/>
  <c r="O15" i="4"/>
  <c r="O14" i="4"/>
  <c r="O12" i="4"/>
  <c r="O11" i="4"/>
  <c r="O10" i="4"/>
  <c r="O9" i="4"/>
  <c r="O8" i="4"/>
  <c r="O7" i="4"/>
  <c r="V5" i="4"/>
  <c r="H104" i="5"/>
  <c r="F18" i="6" s="1"/>
  <c r="G45" i="5" s="1"/>
  <c r="H45" i="5" s="1"/>
  <c r="H46" i="5" s="1"/>
  <c r="F9" i="6" s="1"/>
  <c r="J104" i="5"/>
  <c r="G18" i="6" s="1"/>
  <c r="I45" i="5" s="1"/>
  <c r="J45" i="5" s="1"/>
  <c r="J46" i="5" s="1"/>
  <c r="G9" i="6" s="1"/>
  <c r="H103" i="5"/>
  <c r="J103" i="5"/>
  <c r="K103" i="5"/>
  <c r="F100" i="5"/>
  <c r="H100" i="5"/>
  <c r="F17" i="6" s="1"/>
  <c r="G89" i="5" s="1"/>
  <c r="H89" i="5" s="1"/>
  <c r="J100" i="5"/>
  <c r="G17" i="6" s="1"/>
  <c r="I89" i="5" s="1"/>
  <c r="J89" i="5" s="1"/>
  <c r="F99" i="5"/>
  <c r="H99" i="5"/>
  <c r="J99" i="5"/>
  <c r="K99" i="5"/>
  <c r="H95" i="5"/>
  <c r="J95" i="5"/>
  <c r="F94" i="5"/>
  <c r="H94" i="5"/>
  <c r="J94" i="5"/>
  <c r="K94" i="5"/>
  <c r="F93" i="5"/>
  <c r="H93" i="5"/>
  <c r="J93" i="5"/>
  <c r="K93" i="5"/>
  <c r="F92" i="5"/>
  <c r="H92" i="5"/>
  <c r="J92" i="5"/>
  <c r="L92" i="5" s="1"/>
  <c r="K92" i="5"/>
  <c r="F91" i="5"/>
  <c r="H91" i="5"/>
  <c r="E95" i="5" s="1"/>
  <c r="F95" i="5" s="1"/>
  <c r="L95" i="5" s="1"/>
  <c r="J91" i="5"/>
  <c r="K91" i="5"/>
  <c r="F90" i="5"/>
  <c r="H90" i="5"/>
  <c r="J90" i="5"/>
  <c r="K90" i="5"/>
  <c r="F88" i="5"/>
  <c r="H88" i="5"/>
  <c r="J88" i="5"/>
  <c r="K88" i="5"/>
  <c r="F87" i="5"/>
  <c r="H87" i="5"/>
  <c r="J87" i="5"/>
  <c r="K87" i="5"/>
  <c r="F86" i="5"/>
  <c r="H86" i="5"/>
  <c r="J86" i="5"/>
  <c r="L86" i="5" s="1"/>
  <c r="K86" i="5"/>
  <c r="E82" i="5"/>
  <c r="F82" i="5" s="1"/>
  <c r="L82" i="5" s="1"/>
  <c r="H82" i="5"/>
  <c r="J82" i="5"/>
  <c r="F81" i="5"/>
  <c r="H81" i="5"/>
  <c r="J81" i="5"/>
  <c r="K81" i="5"/>
  <c r="F80" i="5"/>
  <c r="H80" i="5"/>
  <c r="J80" i="5"/>
  <c r="K80" i="5"/>
  <c r="F79" i="5"/>
  <c r="H79" i="5"/>
  <c r="J79" i="5"/>
  <c r="K79" i="5"/>
  <c r="F78" i="5"/>
  <c r="H78" i="5"/>
  <c r="J78" i="5"/>
  <c r="K78" i="5"/>
  <c r="F77" i="5"/>
  <c r="H77" i="5"/>
  <c r="J77" i="5"/>
  <c r="K77" i="5"/>
  <c r="F75" i="5"/>
  <c r="H75" i="5"/>
  <c r="J75" i="5"/>
  <c r="L75" i="5" s="1"/>
  <c r="K75" i="5"/>
  <c r="F74" i="5"/>
  <c r="H74" i="5"/>
  <c r="J74" i="5"/>
  <c r="K74" i="5"/>
  <c r="F73" i="5"/>
  <c r="H73" i="5"/>
  <c r="J73" i="5"/>
  <c r="K73" i="5"/>
  <c r="F65" i="5"/>
  <c r="H65" i="5"/>
  <c r="F13" i="6" s="1"/>
  <c r="G16" i="5" s="1"/>
  <c r="H16" i="5" s="1"/>
  <c r="H17" i="5" s="1"/>
  <c r="F4" i="6" s="1"/>
  <c r="J65" i="5"/>
  <c r="G13" i="6" s="1"/>
  <c r="I16" i="5" s="1"/>
  <c r="J16" i="5" s="1"/>
  <c r="J17" i="5" s="1"/>
  <c r="G4" i="6" s="1"/>
  <c r="F64" i="5"/>
  <c r="H64" i="5"/>
  <c r="J64" i="5"/>
  <c r="K64" i="5"/>
  <c r="F63" i="5"/>
  <c r="H63" i="5"/>
  <c r="J63" i="5"/>
  <c r="K63" i="5"/>
  <c r="F60" i="5"/>
  <c r="J60" i="5"/>
  <c r="G12" i="6" s="1"/>
  <c r="F59" i="5"/>
  <c r="H59" i="5"/>
  <c r="J59" i="5"/>
  <c r="K59" i="5"/>
  <c r="F58" i="5"/>
  <c r="J58" i="5"/>
  <c r="F55" i="5"/>
  <c r="H55" i="5"/>
  <c r="F11" i="6" s="1"/>
  <c r="J55" i="5"/>
  <c r="G11" i="6" s="1"/>
  <c r="F54" i="5"/>
  <c r="H54" i="5"/>
  <c r="J54" i="5"/>
  <c r="K54" i="5"/>
  <c r="F49" i="5"/>
  <c r="H49" i="5"/>
  <c r="J49" i="5"/>
  <c r="K49" i="5"/>
  <c r="F44" i="5"/>
  <c r="H44" i="5"/>
  <c r="J44" i="5"/>
  <c r="K44" i="5"/>
  <c r="F40" i="5"/>
  <c r="H40" i="5"/>
  <c r="J40" i="5"/>
  <c r="K40" i="5"/>
  <c r="F38" i="5"/>
  <c r="H38" i="5"/>
  <c r="J38" i="5"/>
  <c r="K38" i="5"/>
  <c r="F34" i="5"/>
  <c r="H34" i="5"/>
  <c r="J34" i="5"/>
  <c r="K34" i="5"/>
  <c r="F32" i="5"/>
  <c r="H32" i="5"/>
  <c r="L32" i="5" s="1"/>
  <c r="J32" i="5"/>
  <c r="K32" i="5"/>
  <c r="F29" i="5"/>
  <c r="H29" i="5"/>
  <c r="F6" i="6" s="1"/>
  <c r="J29" i="5"/>
  <c r="G6" i="6" s="1"/>
  <c r="F28" i="5"/>
  <c r="H28" i="5"/>
  <c r="J28" i="5"/>
  <c r="K28" i="5"/>
  <c r="F25" i="5"/>
  <c r="H25" i="5"/>
  <c r="F5" i="6" s="1"/>
  <c r="F24" i="5"/>
  <c r="H24" i="5"/>
  <c r="I24" i="5"/>
  <c r="J24" i="5" s="1"/>
  <c r="L24" i="5" s="1"/>
  <c r="F23" i="5"/>
  <c r="H23" i="5"/>
  <c r="J23" i="5"/>
  <c r="K23" i="5"/>
  <c r="F22" i="5"/>
  <c r="H22" i="5"/>
  <c r="J22" i="5"/>
  <c r="K22" i="5"/>
  <c r="F21" i="5"/>
  <c r="H21" i="5"/>
  <c r="J21" i="5"/>
  <c r="K21" i="5"/>
  <c r="F20" i="5"/>
  <c r="H20" i="5"/>
  <c r="J20" i="5"/>
  <c r="K20" i="5"/>
  <c r="H15" i="5"/>
  <c r="J15" i="5"/>
  <c r="F14" i="5"/>
  <c r="E15" i="5" s="1"/>
  <c r="F15" i="5" s="1"/>
  <c r="L15" i="5" s="1"/>
  <c r="H14" i="5"/>
  <c r="J14" i="5"/>
  <c r="K14" i="5"/>
  <c r="E13" i="5"/>
  <c r="F13" i="5" s="1"/>
  <c r="L13" i="5" s="1"/>
  <c r="H13" i="5"/>
  <c r="J13" i="5"/>
  <c r="F12" i="5"/>
  <c r="H12" i="5"/>
  <c r="J12" i="5"/>
  <c r="L12" i="5" s="1"/>
  <c r="K12" i="5"/>
  <c r="H11" i="5"/>
  <c r="J11" i="5"/>
  <c r="F10" i="5"/>
  <c r="H10" i="5"/>
  <c r="J10" i="5"/>
  <c r="K10" i="5"/>
  <c r="F9" i="5"/>
  <c r="H9" i="5"/>
  <c r="J9" i="5"/>
  <c r="K9" i="5"/>
  <c r="F8" i="5"/>
  <c r="E11" i="5" s="1"/>
  <c r="F11" i="5" s="1"/>
  <c r="L11" i="5" s="1"/>
  <c r="H8" i="5"/>
  <c r="J8" i="5"/>
  <c r="K8" i="5"/>
  <c r="F7" i="5"/>
  <c r="H7" i="5"/>
  <c r="J7" i="5"/>
  <c r="K7" i="5"/>
  <c r="F6" i="5"/>
  <c r="H6" i="5"/>
  <c r="J6" i="5"/>
  <c r="K6" i="5"/>
  <c r="F5" i="5"/>
  <c r="J5" i="5"/>
  <c r="K5" i="5"/>
  <c r="F102" i="7"/>
  <c r="H102" i="7"/>
  <c r="J102" i="7"/>
  <c r="K102" i="7"/>
  <c r="F101" i="7"/>
  <c r="H101" i="7"/>
  <c r="F100" i="7"/>
  <c r="J100" i="7"/>
  <c r="H77" i="7"/>
  <c r="J77" i="7"/>
  <c r="F76" i="7"/>
  <c r="H76" i="7"/>
  <c r="J76" i="7"/>
  <c r="K76" i="7"/>
  <c r="F57" i="7"/>
  <c r="H57" i="7"/>
  <c r="F56" i="7"/>
  <c r="J56" i="7"/>
  <c r="H55" i="7"/>
  <c r="J55" i="7"/>
  <c r="F54" i="7"/>
  <c r="H54" i="7"/>
  <c r="J54" i="7"/>
  <c r="K54" i="7"/>
  <c r="F53" i="7"/>
  <c r="H53" i="7"/>
  <c r="F52" i="7"/>
  <c r="J52" i="7"/>
  <c r="H29" i="7"/>
  <c r="H50" i="7" s="1"/>
  <c r="G7" i="8" s="1"/>
  <c r="H7" i="8" s="1"/>
  <c r="F5" i="7"/>
  <c r="J5" i="7"/>
  <c r="J27" i="7" s="1"/>
  <c r="I6" i="8" s="1"/>
  <c r="J6" i="8" s="1"/>
  <c r="J57" i="7" l="1"/>
  <c r="J53" i="7"/>
  <c r="H52" i="7"/>
  <c r="H56" i="7"/>
  <c r="H100" i="7"/>
  <c r="F55" i="7"/>
  <c r="F77" i="7"/>
  <c r="F98" i="7" s="1"/>
  <c r="E9" i="8" s="1"/>
  <c r="F9" i="8" s="1"/>
  <c r="K29" i="7"/>
  <c r="K101" i="7"/>
  <c r="L54" i="7"/>
  <c r="J29" i="7"/>
  <c r="J50" i="7" s="1"/>
  <c r="I7" i="8" s="1"/>
  <c r="J7" i="8" s="1"/>
  <c r="K5" i="7"/>
  <c r="H121" i="7"/>
  <c r="G10" i="8" s="1"/>
  <c r="H10" i="8" s="1"/>
  <c r="L102" i="7"/>
  <c r="J121" i="7"/>
  <c r="I10" i="8" s="1"/>
  <c r="J10" i="8" s="1"/>
  <c r="L101" i="7"/>
  <c r="L100" i="7"/>
  <c r="F121" i="7"/>
  <c r="E10" i="8" s="1"/>
  <c r="J98" i="7"/>
  <c r="I9" i="8" s="1"/>
  <c r="J9" i="8" s="1"/>
  <c r="H98" i="7"/>
  <c r="G9" i="8" s="1"/>
  <c r="H9" i="8" s="1"/>
  <c r="L77" i="7"/>
  <c r="L76" i="7"/>
  <c r="L57" i="7"/>
  <c r="L56" i="7"/>
  <c r="J74" i="7"/>
  <c r="I8" i="8" s="1"/>
  <c r="J8" i="8" s="1"/>
  <c r="L55" i="7"/>
  <c r="H74" i="7"/>
  <c r="G8" i="8" s="1"/>
  <c r="H8" i="8" s="1"/>
  <c r="L53" i="7"/>
  <c r="F74" i="7"/>
  <c r="E8" i="8" s="1"/>
  <c r="F8" i="8" s="1"/>
  <c r="L52" i="7"/>
  <c r="F7" i="8"/>
  <c r="K7" i="8"/>
  <c r="L29" i="7"/>
  <c r="L50" i="7" s="1"/>
  <c r="L5" i="7"/>
  <c r="L27" i="7" s="1"/>
  <c r="F27" i="7"/>
  <c r="E6" i="8" s="1"/>
  <c r="I50" i="5"/>
  <c r="J50" i="5" s="1"/>
  <c r="J51" i="5" s="1"/>
  <c r="G10" i="6" s="1"/>
  <c r="G50" i="5"/>
  <c r="H50" i="5" s="1"/>
  <c r="H51" i="5" s="1"/>
  <c r="F10" i="6" s="1"/>
  <c r="L104" i="5"/>
  <c r="E18" i="6"/>
  <c r="L103" i="5"/>
  <c r="I76" i="5"/>
  <c r="J76" i="5" s="1"/>
  <c r="H96" i="5"/>
  <c r="F16" i="6" s="1"/>
  <c r="G69" i="5" s="1"/>
  <c r="H69" i="5" s="1"/>
  <c r="L100" i="5"/>
  <c r="G76" i="5"/>
  <c r="H76" i="5" s="1"/>
  <c r="E17" i="6"/>
  <c r="H17" i="6" s="1"/>
  <c r="L99" i="5"/>
  <c r="L94" i="5"/>
  <c r="L93" i="5"/>
  <c r="L91" i="5"/>
  <c r="L90" i="5"/>
  <c r="L88" i="5"/>
  <c r="L87" i="5"/>
  <c r="J96" i="5"/>
  <c r="G16" i="6" s="1"/>
  <c r="I69" i="5" s="1"/>
  <c r="J69" i="5" s="1"/>
  <c r="L81" i="5"/>
  <c r="L80" i="5"/>
  <c r="L79" i="5"/>
  <c r="L78" i="5"/>
  <c r="L77" i="5"/>
  <c r="J83" i="5"/>
  <c r="G15" i="6" s="1"/>
  <c r="I68" i="5" s="1"/>
  <c r="J68" i="5" s="1"/>
  <c r="H83" i="5"/>
  <c r="F15" i="6" s="1"/>
  <c r="G68" i="5" s="1"/>
  <c r="H68" i="5" s="1"/>
  <c r="H70" i="5" s="1"/>
  <c r="F14" i="6" s="1"/>
  <c r="G33" i="5" s="1"/>
  <c r="H33" i="5" s="1"/>
  <c r="H35" i="5" s="1"/>
  <c r="F7" i="6" s="1"/>
  <c r="L74" i="5"/>
  <c r="L73" i="5"/>
  <c r="L64" i="5"/>
  <c r="L65" i="5"/>
  <c r="L63" i="5"/>
  <c r="L59" i="5"/>
  <c r="L58" i="5"/>
  <c r="H60" i="5"/>
  <c r="F12" i="6" s="1"/>
  <c r="K58" i="5"/>
  <c r="L55" i="5"/>
  <c r="L54" i="5"/>
  <c r="L49" i="5"/>
  <c r="L44" i="5"/>
  <c r="L40" i="5"/>
  <c r="L38" i="5"/>
  <c r="L34" i="5"/>
  <c r="L29" i="5"/>
  <c r="L28" i="5"/>
  <c r="L23" i="5"/>
  <c r="L22" i="5"/>
  <c r="L21" i="5"/>
  <c r="J25" i="5"/>
  <c r="G5" i="6" s="1"/>
  <c r="L20" i="5"/>
  <c r="L14" i="5"/>
  <c r="L10" i="5"/>
  <c r="L9" i="5"/>
  <c r="L8" i="5"/>
  <c r="L7" i="5"/>
  <c r="L6" i="5"/>
  <c r="L5" i="5"/>
  <c r="H18" i="6"/>
  <c r="K95" i="5"/>
  <c r="K82" i="5"/>
  <c r="E13" i="6"/>
  <c r="E12" i="6"/>
  <c r="E11" i="6"/>
  <c r="H11" i="6" s="1"/>
  <c r="E6" i="6"/>
  <c r="H6" i="6" s="1"/>
  <c r="E5" i="6"/>
  <c r="K24" i="5"/>
  <c r="K15" i="5"/>
  <c r="K13" i="5"/>
  <c r="K11" i="5"/>
  <c r="L7" i="8"/>
  <c r="L121" i="7" l="1"/>
  <c r="L98" i="7"/>
  <c r="L9" i="8"/>
  <c r="K9" i="8"/>
  <c r="I5" i="8"/>
  <c r="J5" i="8" s="1"/>
  <c r="J27" i="8" s="1"/>
  <c r="F10" i="8"/>
  <c r="L10" i="8" s="1"/>
  <c r="K10" i="8"/>
  <c r="L74" i="7"/>
  <c r="L8" i="8"/>
  <c r="K8" i="8"/>
  <c r="G5" i="8"/>
  <c r="H5" i="8" s="1"/>
  <c r="E8" i="3" s="1"/>
  <c r="K6" i="8"/>
  <c r="F6" i="8"/>
  <c r="E50" i="5"/>
  <c r="E45" i="5"/>
  <c r="E89" i="5"/>
  <c r="E76" i="5"/>
  <c r="J70" i="5"/>
  <c r="G14" i="6" s="1"/>
  <c r="I39" i="5" s="1"/>
  <c r="J39" i="5" s="1"/>
  <c r="J41" i="5" s="1"/>
  <c r="G8" i="6" s="1"/>
  <c r="G39" i="5"/>
  <c r="H39" i="5" s="1"/>
  <c r="H41" i="5" s="1"/>
  <c r="F8" i="6" s="1"/>
  <c r="H13" i="6"/>
  <c r="E16" i="5"/>
  <c r="H12" i="6"/>
  <c r="L60" i="5"/>
  <c r="H5" i="6"/>
  <c r="L25" i="5"/>
  <c r="E11" i="3" l="1"/>
  <c r="H27" i="8"/>
  <c r="E15" i="3"/>
  <c r="E17" i="3" s="1"/>
  <c r="E18" i="3"/>
  <c r="E16" i="3"/>
  <c r="E9" i="3"/>
  <c r="E10" i="3" s="1"/>
  <c r="L6" i="8"/>
  <c r="E5" i="8"/>
  <c r="K45" i="5"/>
  <c r="F45" i="5"/>
  <c r="K50" i="5"/>
  <c r="F50" i="5"/>
  <c r="F76" i="5"/>
  <c r="K76" i="5"/>
  <c r="K89" i="5"/>
  <c r="F89" i="5"/>
  <c r="I33" i="5"/>
  <c r="J33" i="5" s="1"/>
  <c r="J35" i="5" s="1"/>
  <c r="G7" i="6" s="1"/>
  <c r="K16" i="5"/>
  <c r="F16" i="5"/>
  <c r="E14" i="3" l="1"/>
  <c r="E13" i="3"/>
  <c r="F5" i="8"/>
  <c r="K5" i="8"/>
  <c r="F51" i="5"/>
  <c r="L50" i="5"/>
  <c r="F46" i="5"/>
  <c r="L45" i="5"/>
  <c r="L89" i="5"/>
  <c r="F96" i="5"/>
  <c r="L76" i="5"/>
  <c r="F83" i="5"/>
  <c r="F17" i="5"/>
  <c r="L16" i="5"/>
  <c r="F27" i="8" l="1"/>
  <c r="E4" i="3"/>
  <c r="E7" i="3" s="1"/>
  <c r="L5" i="8"/>
  <c r="L27" i="8" s="1"/>
  <c r="L46" i="5"/>
  <c r="E9" i="6"/>
  <c r="H9" i="6" s="1"/>
  <c r="E10" i="6"/>
  <c r="H10" i="6" s="1"/>
  <c r="L51" i="5"/>
  <c r="E16" i="6"/>
  <c r="L96" i="5"/>
  <c r="L83" i="5"/>
  <c r="E15" i="6"/>
  <c r="L17" i="5"/>
  <c r="E4" i="6"/>
  <c r="H4" i="6" s="1"/>
  <c r="E20" i="3" l="1"/>
  <c r="E19" i="3"/>
  <c r="E68" i="5"/>
  <c r="H15" i="6"/>
  <c r="H16" i="6"/>
  <c r="E69" i="5"/>
  <c r="E21" i="3" l="1"/>
  <c r="E22" i="3" s="1"/>
  <c r="F69" i="5"/>
  <c r="L69" i="5" s="1"/>
  <c r="K69" i="5"/>
  <c r="K68" i="5"/>
  <c r="F68" i="5"/>
  <c r="E23" i="3" l="1"/>
  <c r="E24" i="3" s="1"/>
  <c r="E25" i="3" s="1"/>
  <c r="F70" i="5"/>
  <c r="L68" i="5"/>
  <c r="E26" i="3" l="1"/>
  <c r="E27" i="3" s="1"/>
  <c r="E28" i="3" s="1"/>
  <c r="L70" i="5"/>
  <c r="E14" i="6"/>
  <c r="E39" i="5" l="1"/>
  <c r="E33" i="5"/>
  <c r="H14" i="6"/>
  <c r="F33" i="5" l="1"/>
  <c r="K33" i="5"/>
  <c r="K39" i="5"/>
  <c r="F39" i="5"/>
  <c r="F41" i="5" l="1"/>
  <c r="L39" i="5"/>
  <c r="F35" i="5"/>
  <c r="L33" i="5"/>
  <c r="L35" i="5" l="1"/>
  <c r="E7" i="6"/>
  <c r="H7" i="6" s="1"/>
  <c r="E8" i="6"/>
  <c r="H8" i="6" s="1"/>
  <c r="L41" i="5"/>
</calcChain>
</file>

<file path=xl/sharedStrings.xml><?xml version="1.0" encoding="utf-8"?>
<sst xmlns="http://schemas.openxmlformats.org/spreadsheetml/2006/main" count="2155" uniqueCount="515">
  <si>
    <t>공 종 별 집 계 표</t>
  </si>
  <si>
    <t>[ 충남 경제진흥원 동쪽 돌음계단 보수공사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</si>
  <si>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</si>
  <si>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</si>
  <si>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</si>
  <si>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</si>
  <si>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</si>
  <si>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</si>
  <si>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</si>
  <si>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</si>
  <si>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</si>
  <si>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</si>
  <si>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</si>
  <si>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</si>
  <si>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</si>
  <si>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</si>
  <si>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</si>
  <si>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</si>
  <si>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</si>
  <si>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</si>
  <si>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</si>
  <si>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</si>
  <si>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</si>
  <si>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</si>
  <si>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</si>
  <si>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</si>
  <si>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</si>
  <si>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</si>
  <si>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</si>
  <si>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</si>
  <si>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</si>
  <si>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</si>
  <si>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</si>
  <si>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</si>
  <si>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</si>
  <si>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</si>
  <si>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</si>
  <si>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</si>
  <si>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</si>
  <si>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</si>
  <si>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</si>
  <si>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</si>
  <si>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</si>
  <si>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</si>
  <si>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</si>
  <si>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</si>
  <si>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</si>
  <si>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</si>
  <si>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</si>
  <si>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</si>
  <si>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</si>
  <si>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충남 경제진흥원 동쪽 돌음계단 보수공사</t>
  </si>
  <si>
    <t/>
  </si>
  <si>
    <t>01</t>
  </si>
  <si>
    <t>0101  가  설  공  사</t>
  </si>
  <si>
    <t>0101</t>
  </si>
  <si>
    <t>시스템비계 설치, 해체(외부)</t>
  </si>
  <si>
    <t>10m초과~20m이하, 3개월(발판2열)(계단설치해체비포함)</t>
  </si>
  <si>
    <t>M2</t>
  </si>
  <si>
    <t>5215D2243606367228FA90DCB40F74</t>
  </si>
  <si>
    <t>T</t>
  </si>
  <si>
    <t>F</t>
  </si>
  <si>
    <t>01015215D2243606367228FA90DCB40F74</t>
  </si>
  <si>
    <t>[ 합           계 ]</t>
  </si>
  <si>
    <t>TOTAL</t>
  </si>
  <si>
    <t>0102  미  장  공  사</t>
  </si>
  <si>
    <t>0102</t>
  </si>
  <si>
    <t>창호주위 모르타르 충전</t>
  </si>
  <si>
    <t>M</t>
  </si>
  <si>
    <t>521502E4CAA60A1728911CEA944D3D</t>
  </si>
  <si>
    <t>0102521502E4CAA60A1728911CEA944D3D</t>
  </si>
  <si>
    <t>0103  창호 및 유리공사</t>
  </si>
  <si>
    <t>0103</t>
  </si>
  <si>
    <t>유리블록</t>
  </si>
  <si>
    <t>유리블록, 칼라, 190*190*95mm</t>
  </si>
  <si>
    <t>개</t>
  </si>
  <si>
    <t>5531E2A477764ABA283D473EF4C249215703A9</t>
  </si>
  <si>
    <t>01035531E2A477764ABA283D473EF4C249215703A9</t>
  </si>
  <si>
    <t>유리블록쌓기(재료 별도)</t>
  </si>
  <si>
    <t>190*190*95</t>
  </si>
  <si>
    <t>521502E40FF6893228E26B0D343FFE</t>
  </si>
  <si>
    <t>0103521502E40FF6893228E26B0D343FFE</t>
  </si>
  <si>
    <t>스텐후레임 설치</t>
  </si>
  <si>
    <t>100*50*1.2t</t>
  </si>
  <si>
    <t>521502E43B6605ACD8024C3344EBED</t>
  </si>
  <si>
    <t>0103521502E43B6605ACD8024C3344EBED</t>
  </si>
  <si>
    <t>100*100*1.2t</t>
  </si>
  <si>
    <t>521502E43B6605ACD8024C3344EBEC</t>
  </si>
  <si>
    <t>0103521502E43B6605ACD8024C3344EBEC</t>
  </si>
  <si>
    <t>수밀코킹(실리콘)</t>
  </si>
  <si>
    <t>삼각, 10mm, 창호주위(외창)</t>
  </si>
  <si>
    <t>5215420439660F9DA8269E77842A36</t>
  </si>
  <si>
    <t>01035215420439660F9DA8269E77842A36</t>
  </si>
  <si>
    <t>삼각, 5mm, 창호주위(내창)</t>
  </si>
  <si>
    <t>5215420439660F9DA8269E77842A34</t>
  </si>
  <si>
    <t>01035215420439660F9DA8269E77842A34</t>
  </si>
  <si>
    <t>0104  철  거  공  사</t>
  </si>
  <si>
    <t>0104</t>
  </si>
  <si>
    <t>창문틀 및 출입문틀 철거</t>
  </si>
  <si>
    <t>5214D2B47A963273C89613E644CD85</t>
  </si>
  <si>
    <t>01045214D2B47A963273C89613E644CD85</t>
  </si>
  <si>
    <t>유리블럭 철거</t>
  </si>
  <si>
    <t>5214D2B47A963273C89613E644CEAC</t>
  </si>
  <si>
    <t>01045214D2B47A963273C89613E644CEAC</t>
  </si>
  <si>
    <t>0105  건설폐기물처리비</t>
  </si>
  <si>
    <t>0105</t>
  </si>
  <si>
    <t>혼합건설폐기물</t>
  </si>
  <si>
    <t>건설폐재류에 가연성 5% 이하 혼합</t>
  </si>
  <si>
    <t>TON</t>
  </si>
  <si>
    <t>5215D224636646E2E845D48CD4EFCA</t>
  </si>
  <si>
    <t>01055215D224636646E2E845D48CD4EFCA</t>
  </si>
  <si>
    <t>건설폐기물 상차비 - 중량 기준</t>
  </si>
  <si>
    <t>중간처리 대상, 15ton 덤프트럭</t>
  </si>
  <si>
    <t>5215D224636646E388A213915470C3</t>
  </si>
  <si>
    <t>01055215D224636646E388A213915470C3</t>
  </si>
  <si>
    <t>건설폐기물 운반비 - 중량 기준</t>
  </si>
  <si>
    <t>중간처리 대상, 15ton 덤프트럭, 30km</t>
  </si>
  <si>
    <t>5215D224636646E388A21380F427A4</t>
  </si>
  <si>
    <t>01055215D224636646E388A21380F427A4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</si>
  <si>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</si>
  <si>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</si>
  <si>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</si>
  <si>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</si>
  <si>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</si>
  <si>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</si>
  <si>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</si>
  <si>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</si>
  <si>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</si>
  <si>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</si>
  <si>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</si>
  <si>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</si>
  <si>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</si>
  <si>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</si>
  <si>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</si>
  <si>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</si>
  <si>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</si>
  <si>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</si>
  <si>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</si>
  <si>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</si>
  <si>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시스템비계 설치, 해체(외부)  10m초과~20m이하, 3개월(발판2열)(계단설치해체비포함)  ㎡     ( 호표 1 )</t>
  </si>
  <si>
    <t>㎡</t>
  </si>
  <si>
    <t>호표 1</t>
  </si>
  <si>
    <t>시스템비계-수직재</t>
  </si>
  <si>
    <t>SB-38(3800mm)</t>
  </si>
  <si>
    <t>본</t>
  </si>
  <si>
    <t>금액제외</t>
  </si>
  <si>
    <t>5531E2A477D6DDA7884CCEAE943A45218D21E7</t>
  </si>
  <si>
    <t>5215D2243606367228FA90DCB40F745531E2A477D6DDA7884CCEAE943A45218D21E7</t>
  </si>
  <si>
    <t>-</t>
  </si>
  <si>
    <t>시스템비계-대각재</t>
  </si>
  <si>
    <t>B-1918(2484mm)</t>
  </si>
  <si>
    <t>5531E2A477D6DDA7884CCEAE943A45218D2394</t>
  </si>
  <si>
    <t>5215D2243606367228FA90DCB40F745531E2A477D6DDA7884CCEAE943A45218D2394</t>
  </si>
  <si>
    <t>시스템비계-수평재</t>
  </si>
  <si>
    <t>L-12(1200mm)</t>
  </si>
  <si>
    <t>5531E2A477D6DDA7884CCEAE943A45218D228A</t>
  </si>
  <si>
    <t>5215D2243606367228FA90DCB40F745531E2A477D6DDA7884CCEAE943A45218D228A</t>
  </si>
  <si>
    <t>L-18(1829MM)</t>
  </si>
  <si>
    <t>5531E2A477D6DDA7884CCEAE943A45218D2288</t>
  </si>
  <si>
    <t>5215D2243606367228FA90DCB40F745531E2A477D6DDA7884CCEAE943A45218D2288</t>
  </si>
  <si>
    <t>시스템비계-난간재</t>
  </si>
  <si>
    <t>5531E2A477D6DDA7884CCEAE943A45218D24B8</t>
  </si>
  <si>
    <t>5215D2243606367228FA90DCB40F745531E2A477D6DDA7884CCEAE943A45218D24B8</t>
  </si>
  <si>
    <t>L-18(1829mm)</t>
  </si>
  <si>
    <t>5531E2A477D6DDA7884CCEAE943A45218D24BE</t>
  </si>
  <si>
    <t>5215D2243606367228FA90DCB40F745531E2A477D6DDA7884CCEAE943A45218D24BE</t>
  </si>
  <si>
    <t>깅관손료</t>
  </si>
  <si>
    <t>주재료비의 6%</t>
  </si>
  <si>
    <t>식</t>
  </si>
  <si>
    <t>530F1274D146D70F18600413C422001</t>
  </si>
  <si>
    <t>5215D2243606367228FA90DCB40F74530F1274D146D70F18600413C422001</t>
  </si>
  <si>
    <t>안전발판(유공발판)</t>
  </si>
  <si>
    <t>400*1829mm</t>
  </si>
  <si>
    <t>매</t>
  </si>
  <si>
    <t>552732440CF61EA068C18764B4444D13325EC2</t>
  </si>
  <si>
    <t>5215D2243606367228FA90DCB40F74552732440CF61EA068C18764B4444D13325EC2</t>
  </si>
  <si>
    <t>받침철물손료</t>
  </si>
  <si>
    <t>주재료비의 9%</t>
  </si>
  <si>
    <t>530F1274D146D70F18600413C421002</t>
  </si>
  <si>
    <t>5215D2243606367228FA90DCB40F74530F1274D146D70F18600413C427004</t>
  </si>
  <si>
    <t>강관비계 부속철물</t>
  </si>
  <si>
    <t>앙카용철물</t>
  </si>
  <si>
    <t>5531E2A477D6D55DC86299D8146D89BD19FD9B</t>
  </si>
  <si>
    <t>5215D2243606367228FA90DCB40F745531E2A477D6D55DC86299D8146D89BD19FD9B</t>
  </si>
  <si>
    <t>철물(앵커)손료</t>
  </si>
  <si>
    <t>주재료비의 100%</t>
  </si>
  <si>
    <t>530F1274D146D70F18600413C420003</t>
  </si>
  <si>
    <t>5215D2243606367228FA90DCB40F74530F1274D146D70F18600413C420003</t>
  </si>
  <si>
    <t>시스템비계 설치, 해체</t>
  </si>
  <si>
    <t>10m 초과~20m 이하</t>
  </si>
  <si>
    <t>5215D2243606367228A2547D24A4ED</t>
  </si>
  <si>
    <t>5215D2243606367228FA90DCB40F745215D2243606367228A2547D24A4ED</t>
  </si>
  <si>
    <t xml:space="preserve"> [ 합          계 ]</t>
  </si>
  <si>
    <t>창문틀 주위 충전  모르타르 충전  m     ( 호표 2 )</t>
  </si>
  <si>
    <t>창문틀 주위 충전</t>
  </si>
  <si>
    <t>모르타르 충전</t>
  </si>
  <si>
    <t>m</t>
  </si>
  <si>
    <t>호표 2</t>
  </si>
  <si>
    <t>시멘트</t>
  </si>
  <si>
    <t>시멘트(별도)</t>
  </si>
  <si>
    <t>kg</t>
  </si>
  <si>
    <t>별도</t>
  </si>
  <si>
    <t>5531E2A477569F9E583F8696B48661A69C3208</t>
  </si>
  <si>
    <t>521502E4CAA60A1728911CEA944D3D5531E2A477569F9E583F8696B48661A69C3208</t>
  </si>
  <si>
    <t>모래</t>
  </si>
  <si>
    <t>(별도)</t>
  </si>
  <si>
    <t>M3</t>
  </si>
  <si>
    <t>551512348DF600B2E8C400A69490E311B909C4</t>
  </si>
  <si>
    <t>521502E4CAA60A1728911CEA944D3D551512348DF600B2E8C400A69490E311B909C4</t>
  </si>
  <si>
    <t>미장공</t>
  </si>
  <si>
    <t>일반공사 직종</t>
  </si>
  <si>
    <t>인</t>
  </si>
  <si>
    <t>52C362A46C565A7FA89AB2AC24248EF49ECDF7</t>
  </si>
  <si>
    <t>521502E4CAA60A1728911CEA944D3D52C362A46C565A7FA89AB2AC24248EF49ECDF7</t>
  </si>
  <si>
    <t>보통인부</t>
  </si>
  <si>
    <t>52C362A46C565A7FA89AB2AC24248EF49ECFBC</t>
  </si>
  <si>
    <t>521502E4CAA60A1728911CEA944D3D52C362A46C565A7FA89AB2AC24248EF49ECFBC</t>
  </si>
  <si>
    <t>공구손료</t>
  </si>
  <si>
    <t>인력품의 2%</t>
  </si>
  <si>
    <t>521502E4CAA60A1728911CEA944D3D530F1274D146D70F18600413C422001</t>
  </si>
  <si>
    <t>유리블록쌓기(재료 별도)  190*190*95  M2     ( 호표 3 )</t>
  </si>
  <si>
    <t>호표 3</t>
  </si>
  <si>
    <t>유리공</t>
  </si>
  <si>
    <t>52C362A46C565A7FA89AB2AC24248EF49ECDF5</t>
  </si>
  <si>
    <t>521502E40FF6893228E26B0D343FFE52C362A46C565A7FA89AB2AC24248EF49ECDF5</t>
  </si>
  <si>
    <t>스텐후레임 설치  100*50*1.2T  M     ( 호표 4 )</t>
  </si>
  <si>
    <t>100*50*1.2T</t>
  </si>
  <si>
    <t>호표 4</t>
  </si>
  <si>
    <t>스테인리스냉연강판(STS 304) 2B</t>
  </si>
  <si>
    <t>스테인리스강판, STS 304 2B, 1.2mm, 대전 대리점상차도</t>
  </si>
  <si>
    <t>5531E2A47746F558A8E72E96D4D2FACFCA3140</t>
  </si>
  <si>
    <t>521502E43B6605ACD8024C3344EBED5531E2A47746F558A8E72E96D4D2FACFCA3140</t>
  </si>
  <si>
    <t>각종 잡철물 제작 설치</t>
  </si>
  <si>
    <t>철재, 간단(강판의 가공설치)</t>
  </si>
  <si>
    <t>52156254F2762F71C807369884640A</t>
  </si>
  <si>
    <t>521502E43B6605ACD8024C3344EBED52156254F2762F71C807369884640A</t>
  </si>
  <si>
    <t>철강설</t>
  </si>
  <si>
    <t>철강설, 스텐레스, 작업설부산물</t>
  </si>
  <si>
    <t>수집상차도</t>
  </si>
  <si>
    <t>551512348D76CAB2084B7A92F4B8B483FF2223</t>
  </si>
  <si>
    <t>521502E43B6605ACD8024C3344EBED551512348D76CAB2084B7A92F4B8B483FF2223</t>
  </si>
  <si>
    <t>스텐후레임 설치  100*100*1.2T  M     ( 호표 5 )</t>
  </si>
  <si>
    <t>100*100*1.2T</t>
  </si>
  <si>
    <t>호표 5</t>
  </si>
  <si>
    <t>521502E43B6605ACD8024C3344EBEC5531E2A47746F558A8E72E96D4D2FACFCA3140</t>
  </si>
  <si>
    <t>521502E43B6605ACD8024C3344EBEC52156254F2762F71C807369884640A</t>
  </si>
  <si>
    <t>521502E43B6605ACD8024C3344EBEC551512348D76CAB2084B7A92F4B8B483FF2223</t>
  </si>
  <si>
    <t>수밀코킹(실리콘)  삼각, 10mm, 창호주위(외창)  m     ( 호표 6 )</t>
  </si>
  <si>
    <t>호표 6</t>
  </si>
  <si>
    <t>실링재</t>
  </si>
  <si>
    <t>실링재, 실리콘, 비초산, 유리용, 창호주위</t>
  </si>
  <si>
    <t>L</t>
  </si>
  <si>
    <t>5531F244F8466AA0685AB372F47EBF5386E422</t>
  </si>
  <si>
    <t>5215420439660F9DA8269E77842A365531F244F8466AA0685AB372F47EBF5386E422</t>
  </si>
  <si>
    <t>수밀코킹(시공비)</t>
  </si>
  <si>
    <t>재료비 별도</t>
  </si>
  <si>
    <t>52154204395666662849A5D56432FE</t>
  </si>
  <si>
    <t>5215420439660F9DA8269E77842A3652154204395666662849A5D56432FE</t>
  </si>
  <si>
    <t>수밀코킹(실리콘)  삼각, 5mm, 창호주위(내창)  m     ( 호표 7 )</t>
  </si>
  <si>
    <t>호표 7</t>
  </si>
  <si>
    <t>5215420439660F9DA8269E77842A345531F244F8466AA0685AB372F47EBF5386E422</t>
  </si>
  <si>
    <t>5215420439660F9DA8269E77842A3452154204395666662849A5D56432FE</t>
  </si>
  <si>
    <t>창문틀및출입문틀철거    ㎡     ( 호표 8 )</t>
  </si>
  <si>
    <t>창문틀및출입문틀철거</t>
  </si>
  <si>
    <t>호표 8</t>
  </si>
  <si>
    <t>5214D2B47A963273C89613E644CD8552C362A46C565A7FA89AB2AC24248EF49ECFBC</t>
  </si>
  <si>
    <t>유리블럭 철거    ㎡     ( 호표 9 )</t>
  </si>
  <si>
    <t>호표 9</t>
  </si>
  <si>
    <t>5214D2B47A963273C89613E644CEAC52C362A46C565A7FA89AB2AC24248EF49ECDF5</t>
  </si>
  <si>
    <t>5214D2B47A963273C89613E644CEAC52C362A46C565A7FA89AB2AC24248EF49ECFBC</t>
  </si>
  <si>
    <t>시스템비계 설치, 해체  10m 초과~20m 이하  M2     ( 호표 10 )</t>
  </si>
  <si>
    <t>호표 10</t>
  </si>
  <si>
    <t>비계공</t>
  </si>
  <si>
    <t>52C362A46C565A7FA89AB2AC24248EF49ECFB8</t>
  </si>
  <si>
    <t>5215D2243606367228A2547D24A4ED52C362A46C565A7FA89AB2AC24248EF49ECFB8</t>
  </si>
  <si>
    <t>5215D2243606367228A2547D24A4ED52C362A46C565A7FA89AB2AC24248EF49ECFBC</t>
  </si>
  <si>
    <t>잡철물제작설치(철재) -강판 가공시  간단  kg     ( 호표 11 )</t>
  </si>
  <si>
    <t>잡철물제작설치(철재) -강판 가공시</t>
  </si>
  <si>
    <t>간단</t>
  </si>
  <si>
    <t>호표 11</t>
  </si>
  <si>
    <t>잡철물제작(철재) -강판 가공시</t>
  </si>
  <si>
    <t>52156254F2762F71C83C640D04F2F2</t>
  </si>
  <si>
    <t>52156254F2762F71C807369884640A52156254F2762F71C83C640D04F2F2</t>
  </si>
  <si>
    <t>잡철물설치(철재) -강판 가공시</t>
  </si>
  <si>
    <t>52156254F2762F71C83C641F64F56A</t>
  </si>
  <si>
    <t>52156254F2762F71C807369884640A52156254F2762F71C83C641F64F56A</t>
  </si>
  <si>
    <t>잡철물제작(철재) -강판 가공시  간단  kg     ( 호표 12 )</t>
  </si>
  <si>
    <t>호표 12</t>
  </si>
  <si>
    <t>용접봉(연강용)</t>
  </si>
  <si>
    <t>3.2(KSE4301)</t>
  </si>
  <si>
    <t>55274264AAB6989128D66611B43325C30D3496</t>
  </si>
  <si>
    <t>52156254F2762F71C83C640D04F2F255274264AAB6989128D66611B43325C30D3496</t>
  </si>
  <si>
    <t>산소가스</t>
  </si>
  <si>
    <t>기체</t>
  </si>
  <si>
    <t>대기압상태기준</t>
  </si>
  <si>
    <t>551522C41196E49B5837B16944431401009985</t>
  </si>
  <si>
    <t>52156254F2762F71C83C640D04F2F2551522C41196E49B5837B16944431401009985</t>
  </si>
  <si>
    <t>아세틸렌가스</t>
  </si>
  <si>
    <t>아세틸렌가스, kg</t>
  </si>
  <si>
    <t>551552945FD6C77B283C84E3E4C3BBCAF3534A</t>
  </si>
  <si>
    <t>52156254F2762F71C83C640D04F2F2551552945FD6C77B283C84E3E4C3BBCAF3534A</t>
  </si>
  <si>
    <t>용접기(교류)</t>
  </si>
  <si>
    <t>500Amp</t>
  </si>
  <si>
    <t>HR</t>
  </si>
  <si>
    <t>5504922400469E2DE861C72224FBA67EA55678D9</t>
  </si>
  <si>
    <t>52156254F2762F71C83C640D04F2F25504922400469E2DE861C72224FBA67EA55678D9</t>
  </si>
  <si>
    <t>공통자재</t>
  </si>
  <si>
    <t>일반경비, 전력</t>
  </si>
  <si>
    <t>kwh</t>
  </si>
  <si>
    <t>525872747356EDF60861AFAFD4BA9B3D9E6851</t>
  </si>
  <si>
    <t>52156254F2762F71C83C640D04F2F2525872747356EDF60861AFAFD4BA9B3D9E6851</t>
  </si>
  <si>
    <t>철판공</t>
  </si>
  <si>
    <t>52C362A46C565A7FA89AB2AC24248EF49ECE97</t>
  </si>
  <si>
    <t>52156254F2762F71C83C640D04F2F252C362A46C565A7FA89AB2AC24248EF49ECE97</t>
  </si>
  <si>
    <t>52156254F2762F71C83C640D04F2F252C362A46C565A7FA89AB2AC24248EF49ECFBC</t>
  </si>
  <si>
    <t>용접공</t>
  </si>
  <si>
    <t>52C362A46C565A7FA89AB2AC24248EF49ECE95</t>
  </si>
  <si>
    <t>52156254F2762F71C83C640D04F2F252C362A46C565A7FA89AB2AC24248EF49ECE95</t>
  </si>
  <si>
    <t>특별인부</t>
  </si>
  <si>
    <t>52C362A46C565A7FA89AB2AC24248EF49ECFBD</t>
  </si>
  <si>
    <t>52156254F2762F71C83C640D04F2F252C362A46C565A7FA89AB2AC24248EF49ECFBD</t>
  </si>
  <si>
    <t>인력품의 3%</t>
  </si>
  <si>
    <t>52156254F2762F71C83C640D04F2F2530F1274D146D70F18600413C422001</t>
  </si>
  <si>
    <t>잡철물설치(철재) -강판 가공시  간단  kg     ( 호표 13 )</t>
  </si>
  <si>
    <t>호표 13</t>
  </si>
  <si>
    <t>52156254F2762F71C83C641F64F56A55274264AAB6989128D66611B43325C30D3496</t>
  </si>
  <si>
    <t>52156254F2762F71C83C641F64F56A551522C41196E49B5837B16944431401009985</t>
  </si>
  <si>
    <t>52156254F2762F71C83C641F64F56A551552945FD6C77B283C84E3E4C3BBCAF3534A</t>
  </si>
  <si>
    <t>52156254F2762F71C83C641F64F56A5504922400469E2DE861C72224FBA67EA55678D9</t>
  </si>
  <si>
    <t>52156254F2762F71C83C641F64F56A525872747356EDF60861AFAFD4BA9B3D9E6851</t>
  </si>
  <si>
    <t>52156254F2762F71C83C641F64F56A52C362A46C565A7FA89AB2AC24248EF49ECE97</t>
  </si>
  <si>
    <t>52156254F2762F71C83C641F64F56A52C362A46C565A7FA89AB2AC24248EF49ECFBC</t>
  </si>
  <si>
    <t>52156254F2762F71C83C641F64F56A52C362A46C565A7FA89AB2AC24248EF49ECE95</t>
  </si>
  <si>
    <t>52156254F2762F71C83C641F64F56A52C362A46C565A7FA89AB2AC24248EF49ECFBD</t>
  </si>
  <si>
    <t>52156254F2762F71C83C641F64F56A530F1274D146D70F18600413C422001</t>
  </si>
  <si>
    <t>용접기(교류)  500Amp  HR     ( 호표 14 )</t>
  </si>
  <si>
    <t>호표 14</t>
  </si>
  <si>
    <t>A</t>
  </si>
  <si>
    <t>대</t>
  </si>
  <si>
    <t>천원</t>
  </si>
  <si>
    <t>5504922400469E2DE861C72224FBA67EA55678</t>
  </si>
  <si>
    <t>5504922400469E2DE861C72224FBA67EA55678D95504922400469E2DE861C72224FBA67EA55678</t>
  </si>
  <si>
    <t>수밀코킹(시공비)  재료비 별도  M     ( 호표 15 )</t>
  </si>
  <si>
    <t>호표 15</t>
  </si>
  <si>
    <t>코킹공</t>
  </si>
  <si>
    <t>기타 직종</t>
  </si>
  <si>
    <t>52C362A46C565A7FA89AF8533454C30138FFAD</t>
  </si>
  <si>
    <t>52154204395666662849A5D56432FE52C362A46C565A7FA89AF8533454C30138FFAD</t>
  </si>
  <si>
    <t>단 가 대 비 표</t>
  </si>
  <si>
    <t>규격</t>
  </si>
  <si>
    <t>조달청가격</t>
  </si>
  <si>
    <t>PAGE</t>
  </si>
  <si>
    <t>거래가격</t>
  </si>
  <si>
    <t>유통물가</t>
  </si>
  <si>
    <t>물가자료</t>
  </si>
  <si>
    <t>조사가격</t>
  </si>
  <si>
    <t>적용단가</t>
  </si>
  <si>
    <t>품목구분</t>
  </si>
  <si>
    <t>노임구분</t>
  </si>
  <si>
    <t>소수점처리</t>
  </si>
  <si>
    <t>자재 1</t>
  </si>
  <si>
    <t>자재 2</t>
  </si>
  <si>
    <t>1488,max단가</t>
  </si>
  <si>
    <t>자재 3</t>
  </si>
  <si>
    <t>1467</t>
  </si>
  <si>
    <t>1238</t>
  </si>
  <si>
    <t>자재 4</t>
  </si>
  <si>
    <t>자재 5</t>
  </si>
  <si>
    <t>1342</t>
  </si>
  <si>
    <t>1180</t>
  </si>
  <si>
    <t>자재 6</t>
  </si>
  <si>
    <t>168</t>
  </si>
  <si>
    <t>146</t>
  </si>
  <si>
    <t>자재 7</t>
  </si>
  <si>
    <t>76</t>
  </si>
  <si>
    <t>36</t>
  </si>
  <si>
    <t>자재 8</t>
  </si>
  <si>
    <t>자재 9</t>
  </si>
  <si>
    <t>653</t>
  </si>
  <si>
    <t>자재 10</t>
  </si>
  <si>
    <t>자재 11</t>
  </si>
  <si>
    <t>83</t>
  </si>
  <si>
    <t>148</t>
  </si>
  <si>
    <t>자재 12</t>
  </si>
  <si>
    <t>자재 13</t>
  </si>
  <si>
    <t>자재 14</t>
  </si>
  <si>
    <t>자재 15</t>
  </si>
  <si>
    <t>자재 16</t>
  </si>
  <si>
    <t>자재 17</t>
  </si>
  <si>
    <t>592</t>
  </si>
  <si>
    <t>395</t>
  </si>
  <si>
    <t>자재 18</t>
  </si>
  <si>
    <t>자재 19</t>
  </si>
  <si>
    <t>C</t>
  </si>
  <si>
    <t>자재 20</t>
  </si>
  <si>
    <t>중간처리 대상, 15ton 덤프트럭, 30km이하</t>
  </si>
  <si>
    <t>자재 21</t>
  </si>
  <si>
    <t>자재 22</t>
  </si>
  <si>
    <t>노임 1</t>
  </si>
  <si>
    <t>B</t>
  </si>
  <si>
    <t>노임 2</t>
  </si>
  <si>
    <t>노임 3</t>
  </si>
  <si>
    <t>노임 4</t>
  </si>
  <si>
    <t>노임 5</t>
  </si>
  <si>
    <t>노임 6</t>
  </si>
  <si>
    <t>노임 7</t>
  </si>
  <si>
    <t>노임 8</t>
  </si>
  <si>
    <t>공 사 원 가 계 산 서</t>
  </si>
  <si>
    <t>공사명 : 충남 경제진흥원 동쪽 돌음계단 보수공사</t>
  </si>
  <si>
    <t>금액 : 오천오백팔십구만사천원(￦55,894,000)</t>
  </si>
  <si>
    <t>비        목</t>
  </si>
  <si>
    <t>금      액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</si>
  <si>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</si>
  <si>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</si>
  <si>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</si>
  <si>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</si>
  <si>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</si>
  <si>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</si>
  <si>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</si>
  <si>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</si>
  <si>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</si>
  <si>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</si>
  <si>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</si>
  <si>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</si>
  <si>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</si>
  <si>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</si>
  <si>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</si>
  <si>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</si>
  <si>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</si>
  <si>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8%</t>
  </si>
  <si>
    <t>BS</t>
  </si>
  <si>
    <t>C2</t>
  </si>
  <si>
    <t>기   계    경   비</t>
  </si>
  <si>
    <t>C3</t>
  </si>
  <si>
    <t>가      설      비</t>
  </si>
  <si>
    <t>C4</t>
  </si>
  <si>
    <t>산  재  보  험  료</t>
  </si>
  <si>
    <t>노무비 * 3.73%</t>
  </si>
  <si>
    <t>C5</t>
  </si>
  <si>
    <t>고  용  보  험  료</t>
  </si>
  <si>
    <t>노무비 * 0.87%</t>
  </si>
  <si>
    <t>C6</t>
  </si>
  <si>
    <t>국민  건강  보험료</t>
  </si>
  <si>
    <t>직접노무비 * 3.335%</t>
  </si>
  <si>
    <t>C7</t>
  </si>
  <si>
    <t>국민  연금  보험료</t>
  </si>
  <si>
    <t>직접노무비 * 4.5%</t>
  </si>
  <si>
    <t>CB</t>
  </si>
  <si>
    <t>노인장기요양보험료</t>
  </si>
  <si>
    <t>건강보험료 * 10.25%</t>
  </si>
  <si>
    <t>C8</t>
  </si>
  <si>
    <t>퇴직  공제  부금비</t>
  </si>
  <si>
    <t>직접노무비 * 0%</t>
  </si>
  <si>
    <t>CA</t>
  </si>
  <si>
    <t>산업안전보건관리비</t>
  </si>
  <si>
    <t>(재료비+직노) * 2.93%</t>
  </si>
  <si>
    <t>CG</t>
  </si>
  <si>
    <t>기   타    경   비</t>
  </si>
  <si>
    <t>(재료비+노무비) * 5.6%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</si>
  <si>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</si>
  <si>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</si>
  <si>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</si>
  <si>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</si>
  <si>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</si>
  <si>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</si>
  <si>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</si>
  <si>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</si>
  <si>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</si>
  <si>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</si>
  <si>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</si>
  <si>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</si>
  <si>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</si>
  <si>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</si>
  <si>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</si>
  <si>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</si>
  <si>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</si>
  <si>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</si>
  <si>
    <t>이 Sheet는 수정하지 마십시요</t>
  </si>
  <si>
    <t>공사구분</t>
  </si>
  <si>
    <t>타이틀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</si>
  <si>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</si>
  <si>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</si>
  <si>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</si>
  <si>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</si>
  <si>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</si>
  <si>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</si>
  <si>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</si>
  <si>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</si>
  <si>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</si>
  <si>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</si>
  <si>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</si>
  <si>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</si>
  <si>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</si>
  <si>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</si>
  <si>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</si>
  <si>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</si>
  <si>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</si>
  <si>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</si>
  <si>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</si>
  <si>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</si>
  <si>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</si>
  <si>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</si>
  <si>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</si>
  <si>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코드</t>
  </si>
  <si>
    <t>공종구분명</t>
  </si>
  <si>
    <t>원가비목코드</t>
  </si>
  <si>
    <t>작 업 부 산 물</t>
  </si>
  <si>
    <t>운    반    비</t>
  </si>
  <si>
    <t>C1</t>
  </si>
  <si>
    <t>관 급 자 재 비</t>
  </si>
  <si>
    <t>DJ</t>
  </si>
  <si>
    <t>사 급 자 재 비</t>
  </si>
  <si>
    <t>D3</t>
  </si>
  <si>
    <t>외    자    재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</si>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</sst>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"/>
    <numFmt numFmtId="177" formatCode="#,###;\-#,###;#;"/>
    <numFmt numFmtId="178" formatCode="#,##0.00#"/>
    <numFmt numFmtId="179" formatCode="#,##0.0"/>
    <numFmt numFmtId="180" formatCode="#,##0.00#;\-#,##0.00#;#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80" fontId="5" fillId="0" borderId="1" xfId="0" quotePrefix="1" applyNumberFormat="1" applyFont="1" applyBorder="1" applyAlignment="1">
      <alignment vertical="center" wrapText="1"/>
    </xf>
    <xf numFmtId="180" fontId="5" fillId="0" borderId="1" xfId="0" applyNumberFormat="1" applyFont="1" applyBorder="1" applyAlignment="1">
      <alignment vertical="center" wrapText="1"/>
    </xf>
    <xf numFmtId="180" fontId="0" fillId="0" borderId="0" xfId="0" applyNumberFormat="1" applyAlignme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B10" workbookViewId="0">
      <selection activeCell="E22" sqref="E22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 x14ac:dyDescent="0.3">
      <c r="B1" s="23" t="s">
        <v>407</v>
      </c>
      <c r="C1" s="23"/>
      <c r="D1" s="23"/>
      <c r="E1" s="23"/>
      <c r="F1" s="23"/>
      <c r="G1" s="23"/>
    </row>
    <row r="2" spans="1:7" ht="21.95" customHeight="1" x14ac:dyDescent="0.3">
      <c r="B2" s="24" t="s">
        <v>408</v>
      </c>
      <c r="C2" s="24"/>
      <c r="D2" s="24"/>
      <c r="E2" s="24"/>
      <c r="F2" s="25" t="s">
        <v>409</v>
      </c>
      <c r="G2" s="25"/>
    </row>
    <row r="3" spans="1:7" ht="21.95" customHeight="1" x14ac:dyDescent="0.3">
      <c r="B3" s="26" t="s">
        <v>410</v>
      </c>
      <c r="C3" s="26"/>
      <c r="D3" s="26"/>
      <c r="E3" s="18" t="s">
        <v>411</v>
      </c>
      <c r="F3" s="18" t="s">
        <v>412</v>
      </c>
      <c r="G3" s="18" t="s">
        <v>126</v>
      </c>
    </row>
    <row r="4" spans="1:7" ht="21.95" customHeight="1" x14ac:dyDescent="0.3">
      <c r="A4" s="1" t="s">
        <v>417</v>
      </c>
      <c r="B4" s="27" t="s">
        <v>413</v>
      </c>
      <c r="C4" s="27" t="s">
        <v>414</v>
      </c>
      <c r="D4" s="19" t="s">
        <v>418</v>
      </c>
      <c r="E4" s="20">
        <f>TRUNC(공종별집계표!F5, 0)</f>
        <v>8622002</v>
      </c>
      <c r="F4" s="12" t="s">
        <v>52</v>
      </c>
      <c r="G4" s="12" t="s">
        <v>52</v>
      </c>
    </row>
    <row r="5" spans="1:7" ht="21.95" customHeight="1" x14ac:dyDescent="0.3">
      <c r="A5" s="1" t="s">
        <v>419</v>
      </c>
      <c r="B5" s="27"/>
      <c r="C5" s="27"/>
      <c r="D5" s="19" t="s">
        <v>420</v>
      </c>
      <c r="E5" s="20">
        <v>0</v>
      </c>
      <c r="F5" s="12" t="s">
        <v>52</v>
      </c>
      <c r="G5" s="12" t="s">
        <v>52</v>
      </c>
    </row>
    <row r="6" spans="1:7" ht="21.95" customHeight="1" x14ac:dyDescent="0.3">
      <c r="A6" s="1" t="s">
        <v>421</v>
      </c>
      <c r="B6" s="27"/>
      <c r="C6" s="27"/>
      <c r="D6" s="19" t="s">
        <v>422</v>
      </c>
      <c r="E6" s="20">
        <v>0</v>
      </c>
      <c r="F6" s="12" t="s">
        <v>52</v>
      </c>
      <c r="G6" s="12" t="s">
        <v>52</v>
      </c>
    </row>
    <row r="7" spans="1:7" ht="21.95" customHeight="1" x14ac:dyDescent="0.3">
      <c r="A7" s="1" t="s">
        <v>423</v>
      </c>
      <c r="B7" s="27"/>
      <c r="C7" s="27"/>
      <c r="D7" s="19" t="s">
        <v>424</v>
      </c>
      <c r="E7" s="20">
        <f>TRUNC(E4+E5-E6, 0)</f>
        <v>8622002</v>
      </c>
      <c r="F7" s="12" t="s">
        <v>52</v>
      </c>
      <c r="G7" s="12" t="s">
        <v>52</v>
      </c>
    </row>
    <row r="8" spans="1:7" ht="21.95" customHeight="1" x14ac:dyDescent="0.3">
      <c r="A8" s="1" t="s">
        <v>425</v>
      </c>
      <c r="B8" s="27"/>
      <c r="C8" s="27" t="s">
        <v>415</v>
      </c>
      <c r="D8" s="19" t="s">
        <v>426</v>
      </c>
      <c r="E8" s="20">
        <f>TRUNC(공종별집계표!H5, 0)</f>
        <v>25282073</v>
      </c>
      <c r="F8" s="12" t="s">
        <v>52</v>
      </c>
      <c r="G8" s="12" t="s">
        <v>52</v>
      </c>
    </row>
    <row r="9" spans="1:7" ht="21.95" customHeight="1" x14ac:dyDescent="0.3">
      <c r="A9" s="1" t="s">
        <v>427</v>
      </c>
      <c r="B9" s="27"/>
      <c r="C9" s="27"/>
      <c r="D9" s="19" t="s">
        <v>428</v>
      </c>
      <c r="E9" s="20">
        <f>TRUNC(E8*0.08, 0)</f>
        <v>2022565</v>
      </c>
      <c r="F9" s="12" t="s">
        <v>429</v>
      </c>
      <c r="G9" s="12" t="s">
        <v>52</v>
      </c>
    </row>
    <row r="10" spans="1:7" ht="21.95" customHeight="1" x14ac:dyDescent="0.3">
      <c r="A10" s="1" t="s">
        <v>430</v>
      </c>
      <c r="B10" s="27"/>
      <c r="C10" s="27"/>
      <c r="D10" s="19" t="s">
        <v>424</v>
      </c>
      <c r="E10" s="20">
        <f>TRUNC(E8+E9, 0)</f>
        <v>27304638</v>
      </c>
      <c r="F10" s="12" t="s">
        <v>52</v>
      </c>
      <c r="G10" s="12" t="s">
        <v>52</v>
      </c>
    </row>
    <row r="11" spans="1:7" ht="21.95" customHeight="1" x14ac:dyDescent="0.3">
      <c r="A11" s="1" t="s">
        <v>431</v>
      </c>
      <c r="B11" s="27"/>
      <c r="C11" s="27" t="s">
        <v>416</v>
      </c>
      <c r="D11" s="19" t="s">
        <v>432</v>
      </c>
      <c r="E11" s="20">
        <f>TRUNC(공종별집계표!J5, 0)</f>
        <v>490186</v>
      </c>
      <c r="F11" s="12" t="s">
        <v>52</v>
      </c>
      <c r="G11" s="12" t="s">
        <v>52</v>
      </c>
    </row>
    <row r="12" spans="1:7" ht="21.95" customHeight="1" x14ac:dyDescent="0.3">
      <c r="A12" s="1" t="s">
        <v>433</v>
      </c>
      <c r="B12" s="27"/>
      <c r="C12" s="27"/>
      <c r="D12" s="19" t="s">
        <v>434</v>
      </c>
      <c r="E12" s="20">
        <v>0</v>
      </c>
      <c r="F12" s="12" t="s">
        <v>52</v>
      </c>
      <c r="G12" s="12" t="s">
        <v>52</v>
      </c>
    </row>
    <row r="13" spans="1:7" ht="21.95" customHeight="1" x14ac:dyDescent="0.3">
      <c r="A13" s="1" t="s">
        <v>435</v>
      </c>
      <c r="B13" s="27"/>
      <c r="C13" s="27"/>
      <c r="D13" s="19" t="s">
        <v>436</v>
      </c>
      <c r="E13" s="20">
        <f>TRUNC(E10*0.0373, 0)</f>
        <v>1018462</v>
      </c>
      <c r="F13" s="12" t="s">
        <v>437</v>
      </c>
      <c r="G13" s="12" t="s">
        <v>52</v>
      </c>
    </row>
    <row r="14" spans="1:7" ht="21.95" customHeight="1" x14ac:dyDescent="0.3">
      <c r="A14" s="1" t="s">
        <v>438</v>
      </c>
      <c r="B14" s="27"/>
      <c r="C14" s="27"/>
      <c r="D14" s="19" t="s">
        <v>439</v>
      </c>
      <c r="E14" s="20">
        <f>TRUNC(E10*0.0087, 0)</f>
        <v>237550</v>
      </c>
      <c r="F14" s="12" t="s">
        <v>440</v>
      </c>
      <c r="G14" s="12" t="s">
        <v>52</v>
      </c>
    </row>
    <row r="15" spans="1:7" ht="21.95" customHeight="1" x14ac:dyDescent="0.3">
      <c r="A15" s="1" t="s">
        <v>441</v>
      </c>
      <c r="B15" s="27"/>
      <c r="C15" s="27"/>
      <c r="D15" s="19" t="s">
        <v>442</v>
      </c>
      <c r="E15" s="20">
        <f>TRUNC(E8*0.03335, 0)</f>
        <v>843157</v>
      </c>
      <c r="F15" s="12" t="s">
        <v>443</v>
      </c>
      <c r="G15" s="12" t="s">
        <v>52</v>
      </c>
    </row>
    <row r="16" spans="1:7" ht="21.95" customHeight="1" x14ac:dyDescent="0.3">
      <c r="A16" s="1" t="s">
        <v>444</v>
      </c>
      <c r="B16" s="27"/>
      <c r="C16" s="27"/>
      <c r="D16" s="19" t="s">
        <v>445</v>
      </c>
      <c r="E16" s="20">
        <f>TRUNC(E8*0.045, 0)</f>
        <v>1137693</v>
      </c>
      <c r="F16" s="12" t="s">
        <v>446</v>
      </c>
      <c r="G16" s="12" t="s">
        <v>52</v>
      </c>
    </row>
    <row r="17" spans="1:7" ht="21.95" customHeight="1" x14ac:dyDescent="0.3">
      <c r="A17" s="1" t="s">
        <v>447</v>
      </c>
      <c r="B17" s="27"/>
      <c r="C17" s="27"/>
      <c r="D17" s="19" t="s">
        <v>448</v>
      </c>
      <c r="E17" s="20">
        <f>TRUNC(E15*0.1025, 0)</f>
        <v>86423</v>
      </c>
      <c r="F17" s="12" t="s">
        <v>449</v>
      </c>
      <c r="G17" s="12" t="s">
        <v>52</v>
      </c>
    </row>
    <row r="18" spans="1:7" ht="21.95" customHeight="1" x14ac:dyDescent="0.3">
      <c r="A18" s="1" t="s">
        <v>450</v>
      </c>
      <c r="B18" s="27"/>
      <c r="C18" s="27"/>
      <c r="D18" s="19" t="s">
        <v>451</v>
      </c>
      <c r="E18" s="20">
        <f>TRUNC(E8*0, 0)</f>
        <v>0</v>
      </c>
      <c r="F18" s="12" t="s">
        <v>452</v>
      </c>
      <c r="G18" s="12" t="s">
        <v>52</v>
      </c>
    </row>
    <row r="19" spans="1:7" ht="21.95" customHeight="1" x14ac:dyDescent="0.3">
      <c r="A19" s="1" t="s">
        <v>453</v>
      </c>
      <c r="B19" s="27"/>
      <c r="C19" s="27"/>
      <c r="D19" s="19" t="s">
        <v>454</v>
      </c>
      <c r="E19" s="20">
        <f>TRUNC((E7+E8+(0/1.1))*0.0293, 0)</f>
        <v>993389</v>
      </c>
      <c r="F19" s="12" t="s">
        <v>455</v>
      </c>
      <c r="G19" s="12" t="s">
        <v>52</v>
      </c>
    </row>
    <row r="20" spans="1:7" ht="21.95" customHeight="1" x14ac:dyDescent="0.3">
      <c r="A20" s="1" t="s">
        <v>456</v>
      </c>
      <c r="B20" s="27"/>
      <c r="C20" s="27"/>
      <c r="D20" s="19" t="s">
        <v>457</v>
      </c>
      <c r="E20" s="20">
        <f>TRUNC((E7+E10)*0.056, 0)</f>
        <v>2011891</v>
      </c>
      <c r="F20" s="12" t="s">
        <v>458</v>
      </c>
      <c r="G20" s="12" t="s">
        <v>52</v>
      </c>
    </row>
    <row r="21" spans="1:7" ht="21.95" customHeight="1" x14ac:dyDescent="0.3">
      <c r="A21" s="1" t="s">
        <v>459</v>
      </c>
      <c r="B21" s="27"/>
      <c r="C21" s="27"/>
      <c r="D21" s="19" t="s">
        <v>424</v>
      </c>
      <c r="E21" s="20">
        <f>TRUNC(E11+E12+E13+E14+E15+E16+E18+E19+E17+E20, 0)</f>
        <v>6818751</v>
      </c>
      <c r="F21" s="12" t="s">
        <v>52</v>
      </c>
      <c r="G21" s="12" t="s">
        <v>52</v>
      </c>
    </row>
    <row r="22" spans="1:7" ht="21.95" customHeight="1" x14ac:dyDescent="0.3">
      <c r="A22" s="1" t="s">
        <v>460</v>
      </c>
      <c r="B22" s="21" t="s">
        <v>461</v>
      </c>
      <c r="C22" s="21"/>
      <c r="D22" s="22"/>
      <c r="E22" s="20">
        <f>TRUNC(E7+E10+E21, 0)</f>
        <v>42745391</v>
      </c>
      <c r="F22" s="12" t="s">
        <v>52</v>
      </c>
      <c r="G22" s="12" t="s">
        <v>52</v>
      </c>
    </row>
    <row r="23" spans="1:7" ht="21.95" customHeight="1" x14ac:dyDescent="0.3">
      <c r="A23" s="1" t="s">
        <v>462</v>
      </c>
      <c r="B23" s="21" t="s">
        <v>463</v>
      </c>
      <c r="C23" s="21"/>
      <c r="D23" s="22"/>
      <c r="E23" s="20">
        <f>TRUNC(E22*0.06, 0)</f>
        <v>2564723</v>
      </c>
      <c r="F23" s="12" t="s">
        <v>464</v>
      </c>
      <c r="G23" s="12" t="s">
        <v>52</v>
      </c>
    </row>
    <row r="24" spans="1:7" ht="21.95" customHeight="1" x14ac:dyDescent="0.3">
      <c r="A24" s="1" t="s">
        <v>465</v>
      </c>
      <c r="B24" s="21" t="s">
        <v>466</v>
      </c>
      <c r="C24" s="21"/>
      <c r="D24" s="22"/>
      <c r="E24" s="20">
        <f>TRUNC((E10+E21+E23)*0.15, 0)</f>
        <v>5503216</v>
      </c>
      <c r="F24" s="12" t="s">
        <v>467</v>
      </c>
      <c r="G24" s="12" t="s">
        <v>52</v>
      </c>
    </row>
    <row r="25" spans="1:7" ht="21.95" customHeight="1" x14ac:dyDescent="0.3">
      <c r="A25" s="1" t="s">
        <v>468</v>
      </c>
      <c r="B25" s="21" t="s">
        <v>469</v>
      </c>
      <c r="C25" s="21"/>
      <c r="D25" s="22"/>
      <c r="E25" s="20">
        <f>TRUNC(E22+E23+E24, 0)</f>
        <v>50813330</v>
      </c>
      <c r="F25" s="12" t="s">
        <v>52</v>
      </c>
      <c r="G25" s="12" t="s">
        <v>52</v>
      </c>
    </row>
    <row r="26" spans="1:7" ht="21.95" customHeight="1" x14ac:dyDescent="0.3">
      <c r="A26" s="1" t="s">
        <v>470</v>
      </c>
      <c r="B26" s="21" t="s">
        <v>471</v>
      </c>
      <c r="C26" s="21"/>
      <c r="D26" s="22"/>
      <c r="E26" s="20">
        <f>TRUNC(E25*0.1, 0)</f>
        <v>5081333</v>
      </c>
      <c r="F26" s="12" t="s">
        <v>472</v>
      </c>
      <c r="G26" s="12" t="s">
        <v>52</v>
      </c>
    </row>
    <row r="27" spans="1:7" ht="21.95" customHeight="1" x14ac:dyDescent="0.3">
      <c r="A27" s="1" t="s">
        <v>473</v>
      </c>
      <c r="B27" s="21" t="s">
        <v>474</v>
      </c>
      <c r="C27" s="21"/>
      <c r="D27" s="22"/>
      <c r="E27" s="20">
        <f>TRUNC(E25+E26-663, 0)</f>
        <v>55894000</v>
      </c>
      <c r="F27" s="12" t="s">
        <v>52</v>
      </c>
      <c r="G27" s="12" t="s">
        <v>52</v>
      </c>
    </row>
    <row r="28" spans="1:7" ht="21.95" customHeight="1" x14ac:dyDescent="0.3">
      <c r="A28" s="1" t="s">
        <v>475</v>
      </c>
      <c r="B28" s="21" t="s">
        <v>476</v>
      </c>
      <c r="C28" s="21"/>
      <c r="D28" s="22"/>
      <c r="E28" s="20">
        <f>TRUNC(E27+0, 0)</f>
        <v>55894000</v>
      </c>
      <c r="F28" s="12" t="s">
        <v>52</v>
      </c>
      <c r="G28" s="12" t="s">
        <v>52</v>
      </c>
    </row>
  </sheetData>
  <mergeCells count="15">
    <mergeCell ref="B1:G1"/>
    <mergeCell ref="B2:E2"/>
    <mergeCell ref="F2:G2"/>
    <mergeCell ref="B3:D3"/>
    <mergeCell ref="B4:B21"/>
    <mergeCell ref="C4:C7"/>
    <mergeCell ref="C8:C10"/>
    <mergeCell ref="C11:C21"/>
    <mergeCell ref="B28:D28"/>
    <mergeCell ref="B22:D22"/>
    <mergeCell ref="B23:D23"/>
    <mergeCell ref="B24:D24"/>
    <mergeCell ref="B25:D25"/>
    <mergeCell ref="B26:D26"/>
    <mergeCell ref="B27:D27"/>
  </mergeCells>
  <phoneticPr fontId="1" type="noConversion"/>
  <pageMargins left="0.78740157480314954" right="0" top="0.39370078740157477" bottom="0.39370078740157477" header="0" footer="0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topLeftCell="A16" workbookViewId="0">
      <selection activeCell="A20" sqref="A20:XFD20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0" ht="30" customHeight="1" x14ac:dyDescent="0.3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20" ht="30" customHeight="1" x14ac:dyDescent="0.3">
      <c r="A3" s="29" t="s">
        <v>2</v>
      </c>
      <c r="B3" s="29" t="s">
        <v>3</v>
      </c>
      <c r="C3" s="29" t="s">
        <v>4</v>
      </c>
      <c r="D3" s="29" t="s">
        <v>5</v>
      </c>
      <c r="E3" s="29" t="s">
        <v>6</v>
      </c>
      <c r="F3" s="29"/>
      <c r="G3" s="29" t="s">
        <v>9</v>
      </c>
      <c r="H3" s="29"/>
      <c r="I3" s="29" t="s">
        <v>10</v>
      </c>
      <c r="J3" s="29"/>
      <c r="K3" s="29" t="s">
        <v>11</v>
      </c>
      <c r="L3" s="29"/>
      <c r="M3" s="29" t="s">
        <v>12</v>
      </c>
      <c r="N3" s="28" t="s">
        <v>13</v>
      </c>
      <c r="O3" s="28" t="s">
        <v>14</v>
      </c>
      <c r="P3" s="28" t="s">
        <v>15</v>
      </c>
      <c r="Q3" s="28" t="s">
        <v>16</v>
      </c>
      <c r="R3" s="28" t="s">
        <v>17</v>
      </c>
      <c r="S3" s="28" t="s">
        <v>18</v>
      </c>
      <c r="T3" s="28" t="s">
        <v>19</v>
      </c>
    </row>
    <row r="4" spans="1:20" ht="30" customHeight="1" x14ac:dyDescent="0.3">
      <c r="A4" s="30"/>
      <c r="B4" s="30"/>
      <c r="C4" s="30"/>
      <c r="D4" s="30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30"/>
      <c r="N4" s="28"/>
      <c r="O4" s="28"/>
      <c r="P4" s="28"/>
      <c r="Q4" s="28"/>
      <c r="R4" s="28"/>
      <c r="S4" s="28"/>
      <c r="T4" s="28"/>
    </row>
    <row r="5" spans="1:20" ht="30" customHeight="1" x14ac:dyDescent="0.3">
      <c r="A5" s="8" t="s">
        <v>51</v>
      </c>
      <c r="B5" s="8" t="s">
        <v>52</v>
      </c>
      <c r="C5" s="8" t="s">
        <v>52</v>
      </c>
      <c r="D5" s="9">
        <v>1</v>
      </c>
      <c r="E5" s="10">
        <f>F6+F7+F8+F9+F10</f>
        <v>8622002</v>
      </c>
      <c r="F5" s="10">
        <f t="shared" ref="F5:F10" si="0">E5*D5</f>
        <v>8622002</v>
      </c>
      <c r="G5" s="10">
        <f>H6+H7+H8+H9+H10</f>
        <v>25282073</v>
      </c>
      <c r="H5" s="10">
        <f t="shared" ref="H5:H10" si="1">G5*D5</f>
        <v>25282073</v>
      </c>
      <c r="I5" s="10">
        <f>J6+J7+J8+J9+J10</f>
        <v>490186</v>
      </c>
      <c r="J5" s="10">
        <f t="shared" ref="J5:J10" si="2">I5*D5</f>
        <v>490186</v>
      </c>
      <c r="K5" s="10">
        <f t="shared" ref="K5:L10" si="3">E5+G5+I5</f>
        <v>34394261</v>
      </c>
      <c r="L5" s="10">
        <f t="shared" si="3"/>
        <v>34394261</v>
      </c>
      <c r="M5" s="8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30" customHeight="1" x14ac:dyDescent="0.3">
      <c r="A6" s="8" t="s">
        <v>54</v>
      </c>
      <c r="B6" s="8" t="s">
        <v>52</v>
      </c>
      <c r="C6" s="8" t="s">
        <v>52</v>
      </c>
      <c r="D6" s="9">
        <v>1</v>
      </c>
      <c r="E6" s="10">
        <f>공종별내역서!F27</f>
        <v>285570</v>
      </c>
      <c r="F6" s="10">
        <f t="shared" si="0"/>
        <v>285570</v>
      </c>
      <c r="G6" s="10">
        <f>공종별내역서!H27</f>
        <v>1244215</v>
      </c>
      <c r="H6" s="10">
        <f t="shared" si="1"/>
        <v>1244215</v>
      </c>
      <c r="I6" s="10">
        <f>공종별내역서!J27</f>
        <v>0</v>
      </c>
      <c r="J6" s="10">
        <f t="shared" si="2"/>
        <v>0</v>
      </c>
      <c r="K6" s="10">
        <f t="shared" si="3"/>
        <v>1529785</v>
      </c>
      <c r="L6" s="10">
        <f t="shared" si="3"/>
        <v>1529785</v>
      </c>
      <c r="M6" s="8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 x14ac:dyDescent="0.3">
      <c r="A7" s="8" t="s">
        <v>65</v>
      </c>
      <c r="B7" s="8" t="s">
        <v>52</v>
      </c>
      <c r="C7" s="8" t="s">
        <v>52</v>
      </c>
      <c r="D7" s="9">
        <v>1</v>
      </c>
      <c r="E7" s="10">
        <f>공종별내역서!F50</f>
        <v>0</v>
      </c>
      <c r="F7" s="10">
        <f t="shared" si="0"/>
        <v>0</v>
      </c>
      <c r="G7" s="10">
        <f>공종별내역서!H50</f>
        <v>132608</v>
      </c>
      <c r="H7" s="10">
        <f t="shared" si="1"/>
        <v>132608</v>
      </c>
      <c r="I7" s="10">
        <f>공종별내역서!J50</f>
        <v>2627</v>
      </c>
      <c r="J7" s="10">
        <f t="shared" si="2"/>
        <v>2627</v>
      </c>
      <c r="K7" s="10">
        <f t="shared" si="3"/>
        <v>135235</v>
      </c>
      <c r="L7" s="10">
        <f t="shared" si="3"/>
        <v>135235</v>
      </c>
      <c r="M7" s="8" t="s">
        <v>52</v>
      </c>
      <c r="N7" s="2" t="s">
        <v>66</v>
      </c>
      <c r="O7" s="2" t="s">
        <v>52</v>
      </c>
      <c r="P7" s="2" t="s">
        <v>53</v>
      </c>
      <c r="Q7" s="2" t="s">
        <v>52</v>
      </c>
      <c r="R7" s="3">
        <v>2</v>
      </c>
      <c r="S7" s="2" t="s">
        <v>52</v>
      </c>
      <c r="T7" s="6"/>
    </row>
    <row r="8" spans="1:20" ht="30" customHeight="1" x14ac:dyDescent="0.3">
      <c r="A8" s="8" t="s">
        <v>71</v>
      </c>
      <c r="B8" s="8" t="s">
        <v>52</v>
      </c>
      <c r="C8" s="8" t="s">
        <v>52</v>
      </c>
      <c r="D8" s="9">
        <v>1</v>
      </c>
      <c r="E8" s="10">
        <f>공종별내역서!F74</f>
        <v>8336432</v>
      </c>
      <c r="F8" s="10">
        <f t="shared" si="0"/>
        <v>8336432</v>
      </c>
      <c r="G8" s="10">
        <f>공종별내역서!H74</f>
        <v>22213954</v>
      </c>
      <c r="H8" s="10">
        <f t="shared" si="1"/>
        <v>22213954</v>
      </c>
      <c r="I8" s="10">
        <f>공종별내역서!J74</f>
        <v>4053</v>
      </c>
      <c r="J8" s="10">
        <f t="shared" si="2"/>
        <v>4053</v>
      </c>
      <c r="K8" s="10">
        <f t="shared" si="3"/>
        <v>30554439</v>
      </c>
      <c r="L8" s="10">
        <f t="shared" si="3"/>
        <v>30554439</v>
      </c>
      <c r="M8" s="8" t="s">
        <v>52</v>
      </c>
      <c r="N8" s="2" t="s">
        <v>72</v>
      </c>
      <c r="O8" s="2" t="s">
        <v>52</v>
      </c>
      <c r="P8" s="2" t="s">
        <v>53</v>
      </c>
      <c r="Q8" s="2" t="s">
        <v>52</v>
      </c>
      <c r="R8" s="3">
        <v>2</v>
      </c>
      <c r="S8" s="2" t="s">
        <v>52</v>
      </c>
      <c r="T8" s="6"/>
    </row>
    <row r="9" spans="1:20" ht="30" customHeight="1" x14ac:dyDescent="0.3">
      <c r="A9" s="8" t="s">
        <v>96</v>
      </c>
      <c r="B9" s="8" t="s">
        <v>52</v>
      </c>
      <c r="C9" s="8" t="s">
        <v>52</v>
      </c>
      <c r="D9" s="9">
        <v>1</v>
      </c>
      <c r="E9" s="10">
        <f>공종별내역서!F98</f>
        <v>0</v>
      </c>
      <c r="F9" s="10">
        <f t="shared" si="0"/>
        <v>0</v>
      </c>
      <c r="G9" s="10">
        <f>공종별내역서!H98</f>
        <v>1691296</v>
      </c>
      <c r="H9" s="10">
        <f t="shared" si="1"/>
        <v>1691296</v>
      </c>
      <c r="I9" s="10">
        <f>공종별내역서!J98</f>
        <v>0</v>
      </c>
      <c r="J9" s="10">
        <f t="shared" si="2"/>
        <v>0</v>
      </c>
      <c r="K9" s="10">
        <f t="shared" si="3"/>
        <v>1691296</v>
      </c>
      <c r="L9" s="10">
        <f t="shared" si="3"/>
        <v>1691296</v>
      </c>
      <c r="M9" s="8" t="s">
        <v>52</v>
      </c>
      <c r="N9" s="2" t="s">
        <v>97</v>
      </c>
      <c r="O9" s="2" t="s">
        <v>52</v>
      </c>
      <c r="P9" s="2" t="s">
        <v>53</v>
      </c>
      <c r="Q9" s="2" t="s">
        <v>52</v>
      </c>
      <c r="R9" s="3">
        <v>2</v>
      </c>
      <c r="S9" s="2" t="s">
        <v>52</v>
      </c>
      <c r="T9" s="6"/>
    </row>
    <row r="10" spans="1:20" ht="30" customHeight="1" x14ac:dyDescent="0.3">
      <c r="A10" s="8" t="s">
        <v>104</v>
      </c>
      <c r="B10" s="8" t="s">
        <v>52</v>
      </c>
      <c r="C10" s="8" t="s">
        <v>52</v>
      </c>
      <c r="D10" s="9">
        <v>1</v>
      </c>
      <c r="E10" s="10">
        <f>공종별내역서!F121</f>
        <v>0</v>
      </c>
      <c r="F10" s="10">
        <f t="shared" si="0"/>
        <v>0</v>
      </c>
      <c r="G10" s="10">
        <f>공종별내역서!H121</f>
        <v>0</v>
      </c>
      <c r="H10" s="10">
        <f t="shared" si="1"/>
        <v>0</v>
      </c>
      <c r="I10" s="10">
        <f>공종별내역서!J121</f>
        <v>483506</v>
      </c>
      <c r="J10" s="10">
        <f t="shared" si="2"/>
        <v>483506</v>
      </c>
      <c r="K10" s="10">
        <f t="shared" si="3"/>
        <v>483506</v>
      </c>
      <c r="L10" s="10">
        <f t="shared" si="3"/>
        <v>483506</v>
      </c>
      <c r="M10" s="8" t="s">
        <v>52</v>
      </c>
      <c r="N10" s="2" t="s">
        <v>105</v>
      </c>
      <c r="O10" s="2" t="s">
        <v>52</v>
      </c>
      <c r="P10" s="2" t="s">
        <v>53</v>
      </c>
      <c r="Q10" s="2" t="s">
        <v>52</v>
      </c>
      <c r="R10" s="3">
        <v>2</v>
      </c>
      <c r="S10" s="2" t="s">
        <v>52</v>
      </c>
      <c r="T10" s="6"/>
    </row>
    <row r="11" spans="1:20" ht="30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T11" s="5"/>
    </row>
    <row r="12" spans="1:20" ht="30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T12" s="5"/>
    </row>
    <row r="13" spans="1:20" ht="30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T13" s="5"/>
    </row>
    <row r="14" spans="1:20" ht="30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T14" s="5"/>
    </row>
    <row r="15" spans="1:20" ht="30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T15" s="5"/>
    </row>
    <row r="16" spans="1:20" ht="30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T16" s="5"/>
    </row>
    <row r="17" spans="1:20" ht="30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T17" s="5"/>
    </row>
    <row r="18" spans="1:20" ht="30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T18" s="5"/>
    </row>
    <row r="19" spans="1:20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T19" s="5"/>
    </row>
    <row r="20" spans="1:20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5"/>
    </row>
    <row r="21" spans="1:20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5"/>
    </row>
    <row r="22" spans="1:20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5"/>
    </row>
    <row r="23" spans="1:20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5"/>
    </row>
    <row r="24" spans="1:20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5"/>
    </row>
    <row r="25" spans="1:20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5"/>
    </row>
    <row r="26" spans="1:20" ht="30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5"/>
    </row>
    <row r="27" spans="1:20" ht="30" customHeight="1" x14ac:dyDescent="0.3">
      <c r="A27" s="8" t="s">
        <v>63</v>
      </c>
      <c r="B27" s="9"/>
      <c r="C27" s="9"/>
      <c r="D27" s="9"/>
      <c r="E27" s="9"/>
      <c r="F27" s="10">
        <f>F5</f>
        <v>8622002</v>
      </c>
      <c r="G27" s="9"/>
      <c r="H27" s="10">
        <f>H5</f>
        <v>25282073</v>
      </c>
      <c r="I27" s="9"/>
      <c r="J27" s="10">
        <f>J5</f>
        <v>490186</v>
      </c>
      <c r="K27" s="9"/>
      <c r="L27" s="10">
        <f>L5</f>
        <v>34394261</v>
      </c>
      <c r="M27" s="9"/>
      <c r="T27" s="5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21"/>
  <sheetViews>
    <sheetView topLeftCell="A109" workbookViewId="0">
      <selection activeCell="B116" sqref="B116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48" ht="30" customHeight="1" x14ac:dyDescent="0.3">
      <c r="A2" s="29" t="s">
        <v>2</v>
      </c>
      <c r="B2" s="29" t="s">
        <v>3</v>
      </c>
      <c r="C2" s="29" t="s">
        <v>4</v>
      </c>
      <c r="D2" s="29" t="s">
        <v>5</v>
      </c>
      <c r="E2" s="29" t="s">
        <v>6</v>
      </c>
      <c r="F2" s="29"/>
      <c r="G2" s="29" t="s">
        <v>9</v>
      </c>
      <c r="H2" s="29"/>
      <c r="I2" s="29" t="s">
        <v>10</v>
      </c>
      <c r="J2" s="29"/>
      <c r="K2" s="29" t="s">
        <v>11</v>
      </c>
      <c r="L2" s="29"/>
      <c r="M2" s="29" t="s">
        <v>12</v>
      </c>
      <c r="N2" s="28" t="s">
        <v>20</v>
      </c>
      <c r="O2" s="28" t="s">
        <v>14</v>
      </c>
      <c r="P2" s="28" t="s">
        <v>21</v>
      </c>
      <c r="Q2" s="28" t="s">
        <v>13</v>
      </c>
      <c r="R2" s="28" t="s">
        <v>22</v>
      </c>
      <c r="S2" s="28" t="s">
        <v>23</v>
      </c>
      <c r="T2" s="28" t="s">
        <v>24</v>
      </c>
      <c r="U2" s="28" t="s">
        <v>25</v>
      </c>
      <c r="V2" s="28" t="s">
        <v>26</v>
      </c>
      <c r="W2" s="28" t="s">
        <v>27</v>
      </c>
      <c r="X2" s="28" t="s">
        <v>28</v>
      </c>
      <c r="Y2" s="28" t="s">
        <v>29</v>
      </c>
      <c r="Z2" s="28" t="s">
        <v>30</v>
      </c>
      <c r="AA2" s="28" t="s">
        <v>31</v>
      </c>
      <c r="AB2" s="28" t="s">
        <v>32</v>
      </c>
      <c r="AC2" s="28" t="s">
        <v>33</v>
      </c>
      <c r="AD2" s="28" t="s">
        <v>34</v>
      </c>
      <c r="AE2" s="28" t="s">
        <v>35</v>
      </c>
      <c r="AF2" s="28" t="s">
        <v>36</v>
      </c>
      <c r="AG2" s="28" t="s">
        <v>37</v>
      </c>
      <c r="AH2" s="28" t="s">
        <v>38</v>
      </c>
      <c r="AI2" s="28" t="s">
        <v>39</v>
      </c>
      <c r="AJ2" s="28" t="s">
        <v>40</v>
      </c>
      <c r="AK2" s="28" t="s">
        <v>41</v>
      </c>
      <c r="AL2" s="28" t="s">
        <v>42</v>
      </c>
      <c r="AM2" s="28" t="s">
        <v>43</v>
      </c>
      <c r="AN2" s="28" t="s">
        <v>44</v>
      </c>
      <c r="AO2" s="28" t="s">
        <v>45</v>
      </c>
      <c r="AP2" s="28" t="s">
        <v>46</v>
      </c>
      <c r="AQ2" s="28" t="s">
        <v>47</v>
      </c>
      <c r="AR2" s="28" t="s">
        <v>48</v>
      </c>
      <c r="AS2" s="28" t="s">
        <v>16</v>
      </c>
      <c r="AT2" s="28" t="s">
        <v>17</v>
      </c>
      <c r="AU2" s="28" t="s">
        <v>49</v>
      </c>
      <c r="AV2" s="28" t="s">
        <v>50</v>
      </c>
    </row>
    <row r="3" spans="1:48" ht="30" customHeight="1" x14ac:dyDescent="0.3">
      <c r="A3" s="29"/>
      <c r="B3" s="29"/>
      <c r="C3" s="29"/>
      <c r="D3" s="29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29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</row>
    <row r="4" spans="1:48" ht="30" customHeight="1" x14ac:dyDescent="0.3">
      <c r="A4" s="8" t="s">
        <v>54</v>
      </c>
      <c r="B4" s="8" t="s">
        <v>52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55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 x14ac:dyDescent="0.3">
      <c r="A5" s="8" t="s">
        <v>56</v>
      </c>
      <c r="B5" s="8" t="s">
        <v>57</v>
      </c>
      <c r="C5" s="8" t="s">
        <v>58</v>
      </c>
      <c r="D5" s="9">
        <v>95</v>
      </c>
      <c r="E5" s="11">
        <f>TRUNC(일위대가목록!E4,0)</f>
        <v>3006</v>
      </c>
      <c r="F5" s="11">
        <f>TRUNC(E5*D5, 0)</f>
        <v>285570</v>
      </c>
      <c r="G5" s="11">
        <f>TRUNC(일위대가목록!F4,0)</f>
        <v>13097</v>
      </c>
      <c r="H5" s="11">
        <f>TRUNC(G5*D5, 0)</f>
        <v>1244215</v>
      </c>
      <c r="I5" s="11">
        <f>TRUNC(일위대가목록!G4,0)</f>
        <v>0</v>
      </c>
      <c r="J5" s="11">
        <f>TRUNC(I5*D5, 0)</f>
        <v>0</v>
      </c>
      <c r="K5" s="11">
        <f>TRUNC(E5+G5+I5, 0)</f>
        <v>16103</v>
      </c>
      <c r="L5" s="11">
        <f>TRUNC(F5+H5+J5, 0)</f>
        <v>1529785</v>
      </c>
      <c r="M5" s="8" t="s">
        <v>52</v>
      </c>
      <c r="N5" s="2" t="s">
        <v>59</v>
      </c>
      <c r="O5" s="2" t="s">
        <v>52</v>
      </c>
      <c r="P5" s="2" t="s">
        <v>52</v>
      </c>
      <c r="Q5" s="2" t="s">
        <v>55</v>
      </c>
      <c r="R5" s="2" t="s">
        <v>60</v>
      </c>
      <c r="S5" s="2" t="s">
        <v>61</v>
      </c>
      <c r="T5" s="2" t="s">
        <v>61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62</v>
      </c>
      <c r="AV5" s="3">
        <v>22</v>
      </c>
    </row>
    <row r="6" spans="1:48" ht="30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48" ht="30" customHeigh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48" ht="30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48" ht="30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48" ht="30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48" ht="30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48" ht="30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48" ht="30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48" ht="30" customHeigh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48" ht="30" customHeigh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48" ht="30" customHeigh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48" ht="30" customHeigh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48" ht="30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48" ht="30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48" ht="30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48" ht="30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48" ht="30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48" ht="30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48" ht="30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48" ht="30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48" ht="30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48" ht="30" customHeight="1" x14ac:dyDescent="0.3">
      <c r="A27" s="8" t="s">
        <v>63</v>
      </c>
      <c r="B27" s="9"/>
      <c r="C27" s="9"/>
      <c r="D27" s="9"/>
      <c r="E27" s="9"/>
      <c r="F27" s="11">
        <f>SUM(F5:F26)</f>
        <v>285570</v>
      </c>
      <c r="G27" s="9"/>
      <c r="H27" s="11">
        <f>SUM(H5:H26)</f>
        <v>1244215</v>
      </c>
      <c r="I27" s="9"/>
      <c r="J27" s="11">
        <f>SUM(J5:J26)</f>
        <v>0</v>
      </c>
      <c r="K27" s="9"/>
      <c r="L27" s="11">
        <f>SUM(L5:L26)</f>
        <v>1529785</v>
      </c>
      <c r="M27" s="9"/>
      <c r="N27" t="s">
        <v>64</v>
      </c>
    </row>
    <row r="28" spans="1:48" ht="30" customHeight="1" x14ac:dyDescent="0.3">
      <c r="A28" s="8" t="s">
        <v>65</v>
      </c>
      <c r="B28" s="8" t="s">
        <v>52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3"/>
      <c r="O28" s="3"/>
      <c r="P28" s="3"/>
      <c r="Q28" s="2" t="s">
        <v>66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0" customHeight="1" x14ac:dyDescent="0.3">
      <c r="A29" s="8" t="s">
        <v>67</v>
      </c>
      <c r="B29" s="8" t="s">
        <v>52</v>
      </c>
      <c r="C29" s="8" t="s">
        <v>68</v>
      </c>
      <c r="D29" s="9">
        <v>37</v>
      </c>
      <c r="E29" s="11">
        <f>TRUNC(일위대가목록!E5,0)</f>
        <v>0</v>
      </c>
      <c r="F29" s="11">
        <f>TRUNC(E29*D29, 0)</f>
        <v>0</v>
      </c>
      <c r="G29" s="11">
        <f>TRUNC(일위대가목록!F5,0)</f>
        <v>3584</v>
      </c>
      <c r="H29" s="11">
        <f>TRUNC(G29*D29, 0)</f>
        <v>132608</v>
      </c>
      <c r="I29" s="11">
        <f>TRUNC(일위대가목록!G5,0)</f>
        <v>71</v>
      </c>
      <c r="J29" s="11">
        <f>TRUNC(I29*D29, 0)</f>
        <v>2627</v>
      </c>
      <c r="K29" s="11">
        <f>TRUNC(E29+G29+I29, 0)</f>
        <v>3655</v>
      </c>
      <c r="L29" s="11">
        <f>TRUNC(F29+H29+J29, 0)</f>
        <v>135235</v>
      </c>
      <c r="M29" s="8" t="s">
        <v>52</v>
      </c>
      <c r="N29" s="2" t="s">
        <v>69</v>
      </c>
      <c r="O29" s="2" t="s">
        <v>52</v>
      </c>
      <c r="P29" s="2" t="s">
        <v>52</v>
      </c>
      <c r="Q29" s="2" t="s">
        <v>66</v>
      </c>
      <c r="R29" s="2" t="s">
        <v>60</v>
      </c>
      <c r="S29" s="2" t="s">
        <v>61</v>
      </c>
      <c r="T29" s="2" t="s">
        <v>61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52</v>
      </c>
      <c r="AS29" s="2" t="s">
        <v>52</v>
      </c>
      <c r="AT29" s="3"/>
      <c r="AU29" s="2" t="s">
        <v>70</v>
      </c>
      <c r="AV29" s="3">
        <v>9</v>
      </c>
    </row>
    <row r="30" spans="1:48" ht="30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48" ht="30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48" ht="30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30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30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30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30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30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30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30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30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30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30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30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30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30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30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30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30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48" ht="30" customHeight="1" x14ac:dyDescent="0.3">
      <c r="A50" s="8" t="s">
        <v>63</v>
      </c>
      <c r="B50" s="9"/>
      <c r="C50" s="9"/>
      <c r="D50" s="9"/>
      <c r="E50" s="9"/>
      <c r="F50" s="11">
        <f>SUM(F29:F49)</f>
        <v>0</v>
      </c>
      <c r="G50" s="9"/>
      <c r="H50" s="11">
        <f>SUM(H29:H49)</f>
        <v>132608</v>
      </c>
      <c r="I50" s="9"/>
      <c r="J50" s="11">
        <f>SUM(J29:J49)</f>
        <v>2627</v>
      </c>
      <c r="K50" s="9"/>
      <c r="L50" s="11">
        <f>SUM(L29:L49)</f>
        <v>135235</v>
      </c>
      <c r="M50" s="9"/>
      <c r="N50" t="s">
        <v>64</v>
      </c>
    </row>
    <row r="51" spans="1:48" ht="30" customHeight="1" x14ac:dyDescent="0.3">
      <c r="A51" s="8" t="s">
        <v>71</v>
      </c>
      <c r="B51" s="8" t="s">
        <v>52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3"/>
      <c r="O51" s="3"/>
      <c r="P51" s="3"/>
      <c r="Q51" s="2" t="s">
        <v>72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30" customHeight="1" x14ac:dyDescent="0.3">
      <c r="A52" s="8" t="s">
        <v>73</v>
      </c>
      <c r="B52" s="8" t="s">
        <v>74</v>
      </c>
      <c r="C52" s="8" t="s">
        <v>75</v>
      </c>
      <c r="D52" s="9">
        <v>1698</v>
      </c>
      <c r="E52" s="11">
        <f>TRUNC(단가대비표!O14,0)</f>
        <v>4200</v>
      </c>
      <c r="F52" s="11">
        <f t="shared" ref="F52:F57" si="0">TRUNC(E52*D52, 0)</f>
        <v>7131600</v>
      </c>
      <c r="G52" s="11">
        <f>TRUNC(단가대비표!P14,0)</f>
        <v>0</v>
      </c>
      <c r="H52" s="11">
        <f t="shared" ref="H52:H57" si="1">TRUNC(G52*D52, 0)</f>
        <v>0</v>
      </c>
      <c r="I52" s="11">
        <f>TRUNC(단가대비표!V14,0)</f>
        <v>0</v>
      </c>
      <c r="J52" s="11">
        <f t="shared" ref="J52:J57" si="2">TRUNC(I52*D52, 0)</f>
        <v>0</v>
      </c>
      <c r="K52" s="11">
        <f t="shared" ref="K52:L57" si="3">TRUNC(E52+G52+I52, 0)</f>
        <v>4200</v>
      </c>
      <c r="L52" s="11">
        <f t="shared" si="3"/>
        <v>7131600</v>
      </c>
      <c r="M52" s="8" t="s">
        <v>52</v>
      </c>
      <c r="N52" s="2" t="s">
        <v>76</v>
      </c>
      <c r="O52" s="2" t="s">
        <v>52</v>
      </c>
      <c r="P52" s="2" t="s">
        <v>52</v>
      </c>
      <c r="Q52" s="2" t="s">
        <v>72</v>
      </c>
      <c r="R52" s="2" t="s">
        <v>61</v>
      </c>
      <c r="S52" s="2" t="s">
        <v>61</v>
      </c>
      <c r="T52" s="2" t="s">
        <v>60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2" t="s">
        <v>52</v>
      </c>
      <c r="AS52" s="2" t="s">
        <v>52</v>
      </c>
      <c r="AT52" s="3"/>
      <c r="AU52" s="2" t="s">
        <v>77</v>
      </c>
      <c r="AV52" s="3">
        <v>11</v>
      </c>
    </row>
    <row r="53" spans="1:48" ht="30" customHeight="1" x14ac:dyDescent="0.3">
      <c r="A53" s="8" t="s">
        <v>78</v>
      </c>
      <c r="B53" s="8" t="s">
        <v>79</v>
      </c>
      <c r="C53" s="8" t="s">
        <v>58</v>
      </c>
      <c r="D53" s="9">
        <v>68</v>
      </c>
      <c r="E53" s="11">
        <f>TRUNC(일위대가목록!E6,0)</f>
        <v>0</v>
      </c>
      <c r="F53" s="11">
        <f t="shared" si="0"/>
        <v>0</v>
      </c>
      <c r="G53" s="11">
        <f>TRUNC(일위대가목록!F6,0)</f>
        <v>280157</v>
      </c>
      <c r="H53" s="11">
        <f t="shared" si="1"/>
        <v>19050676</v>
      </c>
      <c r="I53" s="11">
        <f>TRUNC(일위대가목록!G6,0)</f>
        <v>0</v>
      </c>
      <c r="J53" s="11">
        <f t="shared" si="2"/>
        <v>0</v>
      </c>
      <c r="K53" s="11">
        <f t="shared" si="3"/>
        <v>280157</v>
      </c>
      <c r="L53" s="11">
        <f t="shared" si="3"/>
        <v>19050676</v>
      </c>
      <c r="M53" s="8" t="s">
        <v>52</v>
      </c>
      <c r="N53" s="2" t="s">
        <v>80</v>
      </c>
      <c r="O53" s="2" t="s">
        <v>52</v>
      </c>
      <c r="P53" s="2" t="s">
        <v>52</v>
      </c>
      <c r="Q53" s="2" t="s">
        <v>72</v>
      </c>
      <c r="R53" s="2" t="s">
        <v>60</v>
      </c>
      <c r="S53" s="2" t="s">
        <v>61</v>
      </c>
      <c r="T53" s="2" t="s">
        <v>61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52</v>
      </c>
      <c r="AS53" s="2" t="s">
        <v>52</v>
      </c>
      <c r="AT53" s="3"/>
      <c r="AU53" s="2" t="s">
        <v>81</v>
      </c>
      <c r="AV53" s="3">
        <v>23</v>
      </c>
    </row>
    <row r="54" spans="1:48" ht="30" customHeight="1" x14ac:dyDescent="0.3">
      <c r="A54" s="8" t="s">
        <v>82</v>
      </c>
      <c r="B54" s="8" t="s">
        <v>83</v>
      </c>
      <c r="C54" s="8" t="s">
        <v>68</v>
      </c>
      <c r="D54" s="9">
        <v>91</v>
      </c>
      <c r="E54" s="11">
        <f>TRUNC(일위대가목록!E7,0)</f>
        <v>10032</v>
      </c>
      <c r="F54" s="11">
        <f t="shared" si="0"/>
        <v>912912</v>
      </c>
      <c r="G54" s="11">
        <f>TRUNC(일위대가목록!F7,0)</f>
        <v>16744</v>
      </c>
      <c r="H54" s="11">
        <f t="shared" si="1"/>
        <v>1523704</v>
      </c>
      <c r="I54" s="11">
        <f>TRUNC(일위대가목록!G7,0)</f>
        <v>37</v>
      </c>
      <c r="J54" s="11">
        <f t="shared" si="2"/>
        <v>3367</v>
      </c>
      <c r="K54" s="11">
        <f t="shared" si="3"/>
        <v>26813</v>
      </c>
      <c r="L54" s="11">
        <f t="shared" si="3"/>
        <v>2439983</v>
      </c>
      <c r="M54" s="8" t="s">
        <v>52</v>
      </c>
      <c r="N54" s="2" t="s">
        <v>84</v>
      </c>
      <c r="O54" s="2" t="s">
        <v>52</v>
      </c>
      <c r="P54" s="2" t="s">
        <v>52</v>
      </c>
      <c r="Q54" s="2" t="s">
        <v>72</v>
      </c>
      <c r="R54" s="2" t="s">
        <v>60</v>
      </c>
      <c r="S54" s="2" t="s">
        <v>61</v>
      </c>
      <c r="T54" s="2" t="s">
        <v>61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 t="s">
        <v>52</v>
      </c>
      <c r="AS54" s="2" t="s">
        <v>52</v>
      </c>
      <c r="AT54" s="3"/>
      <c r="AU54" s="2" t="s">
        <v>85</v>
      </c>
      <c r="AV54" s="3">
        <v>12</v>
      </c>
    </row>
    <row r="55" spans="1:48" ht="30" customHeight="1" x14ac:dyDescent="0.3">
      <c r="A55" s="8" t="s">
        <v>82</v>
      </c>
      <c r="B55" s="8" t="s">
        <v>86</v>
      </c>
      <c r="C55" s="8" t="s">
        <v>68</v>
      </c>
      <c r="D55" s="9">
        <v>14</v>
      </c>
      <c r="E55" s="11">
        <f>TRUNC(일위대가목록!E8,0)</f>
        <v>13388</v>
      </c>
      <c r="F55" s="11">
        <f t="shared" si="0"/>
        <v>187432</v>
      </c>
      <c r="G55" s="11">
        <f>TRUNC(일위대가목록!F8,0)</f>
        <v>22329</v>
      </c>
      <c r="H55" s="11">
        <f t="shared" si="1"/>
        <v>312606</v>
      </c>
      <c r="I55" s="11">
        <f>TRUNC(일위대가목록!G8,0)</f>
        <v>49</v>
      </c>
      <c r="J55" s="11">
        <f t="shared" si="2"/>
        <v>686</v>
      </c>
      <c r="K55" s="11">
        <f t="shared" si="3"/>
        <v>35766</v>
      </c>
      <c r="L55" s="11">
        <f t="shared" si="3"/>
        <v>500724</v>
      </c>
      <c r="M55" s="8" t="s">
        <v>52</v>
      </c>
      <c r="N55" s="2" t="s">
        <v>87</v>
      </c>
      <c r="O55" s="2" t="s">
        <v>52</v>
      </c>
      <c r="P55" s="2" t="s">
        <v>52</v>
      </c>
      <c r="Q55" s="2" t="s">
        <v>72</v>
      </c>
      <c r="R55" s="2" t="s">
        <v>60</v>
      </c>
      <c r="S55" s="2" t="s">
        <v>61</v>
      </c>
      <c r="T55" s="2" t="s">
        <v>61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 t="s">
        <v>52</v>
      </c>
      <c r="AS55" s="2" t="s">
        <v>52</v>
      </c>
      <c r="AT55" s="3"/>
      <c r="AU55" s="2" t="s">
        <v>88</v>
      </c>
      <c r="AV55" s="3">
        <v>13</v>
      </c>
    </row>
    <row r="56" spans="1:48" ht="30" customHeight="1" x14ac:dyDescent="0.3">
      <c r="A56" s="8" t="s">
        <v>89</v>
      </c>
      <c r="B56" s="8" t="s">
        <v>90</v>
      </c>
      <c r="C56" s="8" t="s">
        <v>68</v>
      </c>
      <c r="D56" s="9">
        <v>148</v>
      </c>
      <c r="E56" s="11">
        <f>TRUNC(일위대가목록!E9,0)</f>
        <v>565</v>
      </c>
      <c r="F56" s="11">
        <f t="shared" si="0"/>
        <v>83620</v>
      </c>
      <c r="G56" s="11">
        <f>TRUNC(일위대가목록!F9,0)</f>
        <v>4483</v>
      </c>
      <c r="H56" s="11">
        <f t="shared" si="1"/>
        <v>663484</v>
      </c>
      <c r="I56" s="11">
        <f>TRUNC(일위대가목록!G9,0)</f>
        <v>0</v>
      </c>
      <c r="J56" s="11">
        <f t="shared" si="2"/>
        <v>0</v>
      </c>
      <c r="K56" s="11">
        <f t="shared" si="3"/>
        <v>5048</v>
      </c>
      <c r="L56" s="11">
        <f t="shared" si="3"/>
        <v>747104</v>
      </c>
      <c r="M56" s="8" t="s">
        <v>52</v>
      </c>
      <c r="N56" s="2" t="s">
        <v>91</v>
      </c>
      <c r="O56" s="2" t="s">
        <v>52</v>
      </c>
      <c r="P56" s="2" t="s">
        <v>52</v>
      </c>
      <c r="Q56" s="2" t="s">
        <v>72</v>
      </c>
      <c r="R56" s="2" t="s">
        <v>60</v>
      </c>
      <c r="S56" s="2" t="s">
        <v>61</v>
      </c>
      <c r="T56" s="2" t="s">
        <v>61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" t="s">
        <v>52</v>
      </c>
      <c r="AS56" s="2" t="s">
        <v>52</v>
      </c>
      <c r="AT56" s="3"/>
      <c r="AU56" s="2" t="s">
        <v>92</v>
      </c>
      <c r="AV56" s="3">
        <v>4</v>
      </c>
    </row>
    <row r="57" spans="1:48" ht="30" customHeight="1" x14ac:dyDescent="0.3">
      <c r="A57" s="8" t="s">
        <v>89</v>
      </c>
      <c r="B57" s="8" t="s">
        <v>93</v>
      </c>
      <c r="C57" s="8" t="s">
        <v>68</v>
      </c>
      <c r="D57" s="9">
        <v>148</v>
      </c>
      <c r="E57" s="11">
        <f>TRUNC(일위대가목록!E10,0)</f>
        <v>141</v>
      </c>
      <c r="F57" s="11">
        <f t="shared" si="0"/>
        <v>20868</v>
      </c>
      <c r="G57" s="11">
        <f>TRUNC(일위대가목록!F10,0)</f>
        <v>4483</v>
      </c>
      <c r="H57" s="11">
        <f t="shared" si="1"/>
        <v>663484</v>
      </c>
      <c r="I57" s="11">
        <f>TRUNC(일위대가목록!G10,0)</f>
        <v>0</v>
      </c>
      <c r="J57" s="11">
        <f t="shared" si="2"/>
        <v>0</v>
      </c>
      <c r="K57" s="11">
        <f t="shared" si="3"/>
        <v>4624</v>
      </c>
      <c r="L57" s="11">
        <f t="shared" si="3"/>
        <v>684352</v>
      </c>
      <c r="M57" s="8" t="s">
        <v>52</v>
      </c>
      <c r="N57" s="2" t="s">
        <v>94</v>
      </c>
      <c r="O57" s="2" t="s">
        <v>52</v>
      </c>
      <c r="P57" s="2" t="s">
        <v>52</v>
      </c>
      <c r="Q57" s="2" t="s">
        <v>72</v>
      </c>
      <c r="R57" s="2" t="s">
        <v>60</v>
      </c>
      <c r="S57" s="2" t="s">
        <v>61</v>
      </c>
      <c r="T57" s="2" t="s">
        <v>61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" t="s">
        <v>52</v>
      </c>
      <c r="AS57" s="2" t="s">
        <v>52</v>
      </c>
      <c r="AT57" s="3"/>
      <c r="AU57" s="2" t="s">
        <v>95</v>
      </c>
      <c r="AV57" s="3">
        <v>5</v>
      </c>
    </row>
    <row r="58" spans="1:48" ht="30" customHeight="1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48" ht="30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48" ht="30" customHeigh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48" ht="30" customHeigh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48" ht="30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48" ht="30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48" ht="30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48" ht="30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48" ht="30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48" ht="30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48" ht="30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48" ht="30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48" ht="30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48" ht="30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48" ht="30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48" ht="30" customHeigh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48" ht="30" customHeight="1" x14ac:dyDescent="0.3">
      <c r="A74" s="8" t="s">
        <v>63</v>
      </c>
      <c r="B74" s="9"/>
      <c r="C74" s="9"/>
      <c r="D74" s="9"/>
      <c r="E74" s="9"/>
      <c r="F74" s="11">
        <f>SUM(F52:F73)</f>
        <v>8336432</v>
      </c>
      <c r="G74" s="9"/>
      <c r="H74" s="11">
        <f>SUM(H52:H73)</f>
        <v>22213954</v>
      </c>
      <c r="I74" s="9"/>
      <c r="J74" s="11">
        <f>SUM(J52:J73)</f>
        <v>4053</v>
      </c>
      <c r="K74" s="9"/>
      <c r="L74" s="11">
        <f>SUM(L52:L73)</f>
        <v>30554439</v>
      </c>
      <c r="M74" s="9"/>
      <c r="N74" t="s">
        <v>64</v>
      </c>
    </row>
    <row r="75" spans="1:48" ht="30" customHeight="1" x14ac:dyDescent="0.3">
      <c r="A75" s="8" t="s">
        <v>96</v>
      </c>
      <c r="B75" s="8" t="s">
        <v>52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3"/>
      <c r="O75" s="3"/>
      <c r="P75" s="3"/>
      <c r="Q75" s="2" t="s">
        <v>97</v>
      </c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ht="30" customHeight="1" x14ac:dyDescent="0.3">
      <c r="A76" s="8" t="s">
        <v>98</v>
      </c>
      <c r="B76" s="8" t="s">
        <v>52</v>
      </c>
      <c r="C76" s="8" t="s">
        <v>58</v>
      </c>
      <c r="D76" s="9">
        <v>68</v>
      </c>
      <c r="E76" s="11">
        <f>TRUNC(일위대가목록!E11,0)</f>
        <v>0</v>
      </c>
      <c r="F76" s="11">
        <f>TRUNC(E76*D76, 0)</f>
        <v>0</v>
      </c>
      <c r="G76" s="11">
        <f>TRUNC(일위대가목록!F11,0)</f>
        <v>11063</v>
      </c>
      <c r="H76" s="11">
        <f>TRUNC(G76*D76, 0)</f>
        <v>752284</v>
      </c>
      <c r="I76" s="11">
        <f>TRUNC(일위대가목록!G11,0)</f>
        <v>0</v>
      </c>
      <c r="J76" s="11">
        <f>TRUNC(I76*D76, 0)</f>
        <v>0</v>
      </c>
      <c r="K76" s="11">
        <f>TRUNC(E76+G76+I76, 0)</f>
        <v>11063</v>
      </c>
      <c r="L76" s="11">
        <f>TRUNC(F76+H76+J76, 0)</f>
        <v>752284</v>
      </c>
      <c r="M76" s="8" t="s">
        <v>52</v>
      </c>
      <c r="N76" s="2" t="s">
        <v>99</v>
      </c>
      <c r="O76" s="2" t="s">
        <v>52</v>
      </c>
      <c r="P76" s="2" t="s">
        <v>52</v>
      </c>
      <c r="Q76" s="2" t="s">
        <v>97</v>
      </c>
      <c r="R76" s="2" t="s">
        <v>60</v>
      </c>
      <c r="S76" s="2" t="s">
        <v>61</v>
      </c>
      <c r="T76" s="2" t="s">
        <v>61</v>
      </c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2" t="s">
        <v>52</v>
      </c>
      <c r="AS76" s="2" t="s">
        <v>52</v>
      </c>
      <c r="AT76" s="3"/>
      <c r="AU76" s="2" t="s">
        <v>100</v>
      </c>
      <c r="AV76" s="3">
        <v>15</v>
      </c>
    </row>
    <row r="77" spans="1:48" ht="30" customHeight="1" x14ac:dyDescent="0.3">
      <c r="A77" s="8" t="s">
        <v>101</v>
      </c>
      <c r="B77" s="8" t="s">
        <v>52</v>
      </c>
      <c r="C77" s="8" t="s">
        <v>58</v>
      </c>
      <c r="D77" s="9">
        <v>68</v>
      </c>
      <c r="E77" s="11">
        <f>TRUNC(일위대가목록!E12,0)</f>
        <v>0</v>
      </c>
      <c r="F77" s="11">
        <f>TRUNC(E77*D77, 0)</f>
        <v>0</v>
      </c>
      <c r="G77" s="11">
        <f>TRUNC(일위대가목록!F12,0)</f>
        <v>13809</v>
      </c>
      <c r="H77" s="11">
        <f>TRUNC(G77*D77, 0)</f>
        <v>939012</v>
      </c>
      <c r="I77" s="11">
        <f>TRUNC(일위대가목록!G12,0)</f>
        <v>0</v>
      </c>
      <c r="J77" s="11">
        <f>TRUNC(I77*D77, 0)</f>
        <v>0</v>
      </c>
      <c r="K77" s="11">
        <f>TRUNC(E77+G77+I77, 0)</f>
        <v>13809</v>
      </c>
      <c r="L77" s="11">
        <f>TRUNC(F77+H77+J77, 0)</f>
        <v>939012</v>
      </c>
      <c r="M77" s="8" t="s">
        <v>52</v>
      </c>
      <c r="N77" s="2" t="s">
        <v>102</v>
      </c>
      <c r="O77" s="2" t="s">
        <v>52</v>
      </c>
      <c r="P77" s="2" t="s">
        <v>52</v>
      </c>
      <c r="Q77" s="2" t="s">
        <v>97</v>
      </c>
      <c r="R77" s="2" t="s">
        <v>60</v>
      </c>
      <c r="S77" s="2" t="s">
        <v>61</v>
      </c>
      <c r="T77" s="2" t="s">
        <v>61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52</v>
      </c>
      <c r="AS77" s="2" t="s">
        <v>52</v>
      </c>
      <c r="AT77" s="3"/>
      <c r="AU77" s="2" t="s">
        <v>103</v>
      </c>
      <c r="AV77" s="3">
        <v>16</v>
      </c>
    </row>
    <row r="78" spans="1:48" ht="30" customHeigh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48" ht="30" customHeigh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48" ht="30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ht="30" customHeigh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30" customHeigh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30" customHeigh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30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30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t="30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30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30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ht="30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30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30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30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30" customHeigh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30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30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30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30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30" customHeight="1" x14ac:dyDescent="0.3">
      <c r="A98" s="8" t="s">
        <v>63</v>
      </c>
      <c r="B98" s="9"/>
      <c r="C98" s="9"/>
      <c r="D98" s="9"/>
      <c r="E98" s="9"/>
      <c r="F98" s="11">
        <f>SUM(F76:F97)</f>
        <v>0</v>
      </c>
      <c r="G98" s="9"/>
      <c r="H98" s="11">
        <f>SUM(H76:H97)</f>
        <v>1691296</v>
      </c>
      <c r="I98" s="9"/>
      <c r="J98" s="11">
        <f>SUM(J76:J97)</f>
        <v>0</v>
      </c>
      <c r="K98" s="9"/>
      <c r="L98" s="11">
        <f>SUM(L76:L97)</f>
        <v>1691296</v>
      </c>
      <c r="M98" s="9"/>
      <c r="N98" t="s">
        <v>64</v>
      </c>
    </row>
    <row r="99" spans="1:48" ht="30" customHeight="1" x14ac:dyDescent="0.3">
      <c r="A99" s="8" t="s">
        <v>104</v>
      </c>
      <c r="B99" s="8" t="s">
        <v>52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3"/>
      <c r="O99" s="3"/>
      <c r="P99" s="3"/>
      <c r="Q99" s="2" t="s">
        <v>105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:48" ht="30" customHeight="1" x14ac:dyDescent="0.3">
      <c r="A100" s="8" t="s">
        <v>106</v>
      </c>
      <c r="B100" s="8" t="s">
        <v>107</v>
      </c>
      <c r="C100" s="8" t="s">
        <v>108</v>
      </c>
      <c r="D100" s="9">
        <v>6.4</v>
      </c>
      <c r="E100" s="11">
        <f>TRUNC(단가대비표!O23,0)</f>
        <v>0</v>
      </c>
      <c r="F100" s="11">
        <f>TRUNC(E100*D100, 0)</f>
        <v>0</v>
      </c>
      <c r="G100" s="11">
        <f>TRUNC(단가대비표!P23,0)</f>
        <v>0</v>
      </c>
      <c r="H100" s="11">
        <f>TRUNC(G100*D100, 0)</f>
        <v>0</v>
      </c>
      <c r="I100" s="11">
        <f>TRUNC(단가대비표!V23,0)</f>
        <v>60322</v>
      </c>
      <c r="J100" s="11">
        <f>TRUNC(I100*D100, 0)</f>
        <v>386060</v>
      </c>
      <c r="K100" s="11">
        <f t="shared" ref="K100:L102" si="4">TRUNC(E100+G100+I100, 0)</f>
        <v>60322</v>
      </c>
      <c r="L100" s="11">
        <f t="shared" si="4"/>
        <v>386060</v>
      </c>
      <c r="M100" s="8" t="s">
        <v>52</v>
      </c>
      <c r="N100" s="2" t="s">
        <v>109</v>
      </c>
      <c r="O100" s="2" t="s">
        <v>52</v>
      </c>
      <c r="P100" s="2" t="s">
        <v>52</v>
      </c>
      <c r="Q100" s="2" t="s">
        <v>105</v>
      </c>
      <c r="R100" s="2" t="s">
        <v>61</v>
      </c>
      <c r="S100" s="2" t="s">
        <v>61</v>
      </c>
      <c r="T100" s="2" t="s">
        <v>60</v>
      </c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2" t="s">
        <v>52</v>
      </c>
      <c r="AS100" s="2" t="s">
        <v>52</v>
      </c>
      <c r="AT100" s="3"/>
      <c r="AU100" s="2" t="s">
        <v>110</v>
      </c>
      <c r="AV100" s="3">
        <v>18</v>
      </c>
    </row>
    <row r="101" spans="1:48" ht="30" customHeight="1" x14ac:dyDescent="0.3">
      <c r="A101" s="8" t="s">
        <v>111</v>
      </c>
      <c r="B101" s="8" t="s">
        <v>112</v>
      </c>
      <c r="C101" s="8" t="s">
        <v>108</v>
      </c>
      <c r="D101" s="9">
        <v>6.4</v>
      </c>
      <c r="E101" s="11">
        <f>TRUNC(단가대비표!O24,0)</f>
        <v>0</v>
      </c>
      <c r="F101" s="11">
        <f>TRUNC(E101*D101, 0)</f>
        <v>0</v>
      </c>
      <c r="G101" s="11">
        <f>TRUNC(단가대비표!P24,0)</f>
        <v>0</v>
      </c>
      <c r="H101" s="11">
        <f>TRUNC(G101*D101, 0)</f>
        <v>0</v>
      </c>
      <c r="I101" s="11">
        <f>TRUNC(단가대비표!V24,0)</f>
        <v>2016</v>
      </c>
      <c r="J101" s="11">
        <f>TRUNC(I101*D101, 0)</f>
        <v>12902</v>
      </c>
      <c r="K101" s="11">
        <f t="shared" si="4"/>
        <v>2016</v>
      </c>
      <c r="L101" s="11">
        <f t="shared" si="4"/>
        <v>12902</v>
      </c>
      <c r="M101" s="8" t="s">
        <v>52</v>
      </c>
      <c r="N101" s="2" t="s">
        <v>113</v>
      </c>
      <c r="O101" s="2" t="s">
        <v>52</v>
      </c>
      <c r="P101" s="2" t="s">
        <v>52</v>
      </c>
      <c r="Q101" s="2" t="s">
        <v>105</v>
      </c>
      <c r="R101" s="2" t="s">
        <v>61</v>
      </c>
      <c r="S101" s="2" t="s">
        <v>61</v>
      </c>
      <c r="T101" s="2" t="s">
        <v>60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 t="s">
        <v>52</v>
      </c>
      <c r="AS101" s="2" t="s">
        <v>52</v>
      </c>
      <c r="AT101" s="3"/>
      <c r="AU101" s="2" t="s">
        <v>114</v>
      </c>
      <c r="AV101" s="3">
        <v>19</v>
      </c>
    </row>
    <row r="102" spans="1:48" ht="30" customHeight="1" x14ac:dyDescent="0.3">
      <c r="A102" s="8" t="s">
        <v>115</v>
      </c>
      <c r="B102" s="8" t="s">
        <v>116</v>
      </c>
      <c r="C102" s="8" t="s">
        <v>108</v>
      </c>
      <c r="D102" s="9">
        <v>6.4</v>
      </c>
      <c r="E102" s="11">
        <f>TRUNC(단가대비표!O25,0)</f>
        <v>0</v>
      </c>
      <c r="F102" s="11">
        <f>TRUNC(E102*D102, 0)</f>
        <v>0</v>
      </c>
      <c r="G102" s="11">
        <f>TRUNC(단가대비표!P25,0)</f>
        <v>0</v>
      </c>
      <c r="H102" s="11">
        <f>TRUNC(G102*D102, 0)</f>
        <v>0</v>
      </c>
      <c r="I102" s="11">
        <f>TRUNC(단가대비표!V25,0)</f>
        <v>13210</v>
      </c>
      <c r="J102" s="11">
        <f>TRUNC(I102*D102, 0)</f>
        <v>84544</v>
      </c>
      <c r="K102" s="11">
        <f t="shared" si="4"/>
        <v>13210</v>
      </c>
      <c r="L102" s="11">
        <f t="shared" si="4"/>
        <v>84544</v>
      </c>
      <c r="M102" s="8" t="s">
        <v>52</v>
      </c>
      <c r="N102" s="2" t="s">
        <v>117</v>
      </c>
      <c r="O102" s="2" t="s">
        <v>52</v>
      </c>
      <c r="P102" s="2" t="s">
        <v>52</v>
      </c>
      <c r="Q102" s="2" t="s">
        <v>105</v>
      </c>
      <c r="R102" s="2" t="s">
        <v>61</v>
      </c>
      <c r="S102" s="2" t="s">
        <v>61</v>
      </c>
      <c r="T102" s="2" t="s">
        <v>60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2" t="s">
        <v>52</v>
      </c>
      <c r="AS102" s="2" t="s">
        <v>52</v>
      </c>
      <c r="AT102" s="3"/>
      <c r="AU102" s="2" t="s">
        <v>118</v>
      </c>
      <c r="AV102" s="3">
        <v>20</v>
      </c>
    </row>
    <row r="103" spans="1:48" ht="30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48" ht="30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48" ht="30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48" ht="30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48" ht="30" customHeigh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48" ht="30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48" ht="30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48" ht="30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48" ht="30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48" ht="30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4" ht="30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4" ht="30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4" ht="30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4" ht="30" customHeigh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4" ht="30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4" ht="30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4" ht="30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4" ht="30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4" ht="30" customHeight="1" x14ac:dyDescent="0.3">
      <c r="A121" s="8" t="s">
        <v>63</v>
      </c>
      <c r="B121" s="9"/>
      <c r="C121" s="9"/>
      <c r="D121" s="9"/>
      <c r="E121" s="9"/>
      <c r="F121" s="11">
        <f>SUM(F100:F120)</f>
        <v>0</v>
      </c>
      <c r="G121" s="9"/>
      <c r="H121" s="11">
        <f>SUM(H100:H120)</f>
        <v>0</v>
      </c>
      <c r="I121" s="9"/>
      <c r="J121" s="11">
        <f>SUM(J100:J120)</f>
        <v>483506</v>
      </c>
      <c r="K121" s="9"/>
      <c r="L121" s="11">
        <f>SUM(L100:L120)</f>
        <v>483506</v>
      </c>
      <c r="M121" s="9"/>
      <c r="N121" t="s">
        <v>64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5" manualBreakCount="5">
    <brk id="27" max="16383" man="1"/>
    <brk id="50" max="16383" man="1"/>
    <brk id="74" max="16383" man="1"/>
    <brk id="98" max="16383" man="1"/>
    <brk id="1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opLeftCell="B1" workbookViewId="0">
      <selection sqref="A1:J1"/>
    </sheetView>
  </sheetViews>
  <sheetFormatPr defaultRowHeight="16.5" x14ac:dyDescent="0.3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4" width="2.625" hidden="1" customWidth="1"/>
  </cols>
  <sheetData>
    <row r="1" spans="1:14" ht="30" customHeight="1" x14ac:dyDescent="0.3">
      <c r="A1" s="31" t="s">
        <v>119</v>
      </c>
      <c r="B1" s="31"/>
      <c r="C1" s="31"/>
      <c r="D1" s="31"/>
      <c r="E1" s="31"/>
      <c r="F1" s="31"/>
      <c r="G1" s="31"/>
      <c r="H1" s="31"/>
      <c r="I1" s="31"/>
      <c r="J1" s="31"/>
    </row>
    <row r="2" spans="1:14" ht="30" customHeight="1" x14ac:dyDescent="0.3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ht="30" customHeight="1" x14ac:dyDescent="0.3">
      <c r="A3" s="4" t="s">
        <v>120</v>
      </c>
      <c r="B3" s="4" t="s">
        <v>2</v>
      </c>
      <c r="C3" s="4" t="s">
        <v>3</v>
      </c>
      <c r="D3" s="4" t="s">
        <v>4</v>
      </c>
      <c r="E3" s="4" t="s">
        <v>121</v>
      </c>
      <c r="F3" s="4" t="s">
        <v>122</v>
      </c>
      <c r="G3" s="4" t="s">
        <v>123</v>
      </c>
      <c r="H3" s="4" t="s">
        <v>124</v>
      </c>
      <c r="I3" s="4" t="s">
        <v>125</v>
      </c>
      <c r="J3" s="4" t="s">
        <v>126</v>
      </c>
      <c r="K3" s="1" t="s">
        <v>127</v>
      </c>
      <c r="L3" s="1" t="s">
        <v>128</v>
      </c>
      <c r="M3" s="1" t="s">
        <v>129</v>
      </c>
      <c r="N3" s="1" t="s">
        <v>130</v>
      </c>
    </row>
    <row r="4" spans="1:14" ht="30" customHeight="1" x14ac:dyDescent="0.3">
      <c r="A4" s="8" t="s">
        <v>59</v>
      </c>
      <c r="B4" s="8" t="s">
        <v>56</v>
      </c>
      <c r="C4" s="8" t="s">
        <v>57</v>
      </c>
      <c r="D4" s="8" t="s">
        <v>140</v>
      </c>
      <c r="E4" s="14">
        <f>일위대가!F17</f>
        <v>3006</v>
      </c>
      <c r="F4" s="14">
        <f>일위대가!H17</f>
        <v>13097</v>
      </c>
      <c r="G4" s="14">
        <f>일위대가!J17</f>
        <v>0</v>
      </c>
      <c r="H4" s="14">
        <f t="shared" ref="H4:H18" si="0">E4+F4+G4</f>
        <v>16103</v>
      </c>
      <c r="I4" s="8" t="s">
        <v>141</v>
      </c>
      <c r="J4" s="8" t="s">
        <v>52</v>
      </c>
      <c r="K4" s="2" t="s">
        <v>52</v>
      </c>
      <c r="L4" s="2" t="s">
        <v>52</v>
      </c>
      <c r="M4" s="2" t="s">
        <v>52</v>
      </c>
      <c r="N4" s="2" t="s">
        <v>52</v>
      </c>
    </row>
    <row r="5" spans="1:14" ht="30" customHeight="1" x14ac:dyDescent="0.3">
      <c r="A5" s="8" t="s">
        <v>69</v>
      </c>
      <c r="B5" s="8" t="s">
        <v>194</v>
      </c>
      <c r="C5" s="8" t="s">
        <v>195</v>
      </c>
      <c r="D5" s="8" t="s">
        <v>196</v>
      </c>
      <c r="E5" s="14">
        <f>일위대가!F25</f>
        <v>0</v>
      </c>
      <c r="F5" s="14">
        <f>일위대가!H25</f>
        <v>3584</v>
      </c>
      <c r="G5" s="14">
        <f>일위대가!J25</f>
        <v>71</v>
      </c>
      <c r="H5" s="14">
        <f t="shared" si="0"/>
        <v>3655</v>
      </c>
      <c r="I5" s="8" t="s">
        <v>197</v>
      </c>
      <c r="J5" s="8" t="s">
        <v>52</v>
      </c>
      <c r="K5" s="2" t="s">
        <v>52</v>
      </c>
      <c r="L5" s="2" t="s">
        <v>52</v>
      </c>
      <c r="M5" s="2" t="s">
        <v>52</v>
      </c>
      <c r="N5" s="2" t="s">
        <v>52</v>
      </c>
    </row>
    <row r="6" spans="1:14" ht="30" customHeight="1" x14ac:dyDescent="0.3">
      <c r="A6" s="8" t="s">
        <v>80</v>
      </c>
      <c r="B6" s="8" t="s">
        <v>78</v>
      </c>
      <c r="C6" s="8" t="s">
        <v>79</v>
      </c>
      <c r="D6" s="8" t="s">
        <v>58</v>
      </c>
      <c r="E6" s="14">
        <f>일위대가!F29</f>
        <v>0</v>
      </c>
      <c r="F6" s="14">
        <f>일위대가!H29</f>
        <v>280157</v>
      </c>
      <c r="G6" s="14">
        <f>일위대가!J29</f>
        <v>0</v>
      </c>
      <c r="H6" s="14">
        <f t="shared" si="0"/>
        <v>280157</v>
      </c>
      <c r="I6" s="8" t="s">
        <v>221</v>
      </c>
      <c r="J6" s="8" t="s">
        <v>52</v>
      </c>
      <c r="K6" s="2" t="s">
        <v>52</v>
      </c>
      <c r="L6" s="2" t="s">
        <v>52</v>
      </c>
      <c r="M6" s="2" t="s">
        <v>52</v>
      </c>
      <c r="N6" s="2" t="s">
        <v>52</v>
      </c>
    </row>
    <row r="7" spans="1:14" ht="30" customHeight="1" x14ac:dyDescent="0.3">
      <c r="A7" s="8" t="s">
        <v>84</v>
      </c>
      <c r="B7" s="8" t="s">
        <v>82</v>
      </c>
      <c r="C7" s="8" t="s">
        <v>226</v>
      </c>
      <c r="D7" s="8" t="s">
        <v>68</v>
      </c>
      <c r="E7" s="14">
        <f>일위대가!F35</f>
        <v>10032</v>
      </c>
      <c r="F7" s="14">
        <f>일위대가!H35</f>
        <v>16744</v>
      </c>
      <c r="G7" s="14">
        <f>일위대가!J35</f>
        <v>37</v>
      </c>
      <c r="H7" s="14">
        <f t="shared" si="0"/>
        <v>26813</v>
      </c>
      <c r="I7" s="8" t="s">
        <v>227</v>
      </c>
      <c r="J7" s="8" t="s">
        <v>52</v>
      </c>
      <c r="K7" s="2" t="s">
        <v>52</v>
      </c>
      <c r="L7" s="2" t="s">
        <v>52</v>
      </c>
      <c r="M7" s="2" t="s">
        <v>52</v>
      </c>
      <c r="N7" s="2" t="s">
        <v>52</v>
      </c>
    </row>
    <row r="8" spans="1:14" ht="30" customHeight="1" x14ac:dyDescent="0.3">
      <c r="A8" s="8" t="s">
        <v>87</v>
      </c>
      <c r="B8" s="8" t="s">
        <v>82</v>
      </c>
      <c r="C8" s="8" t="s">
        <v>242</v>
      </c>
      <c r="D8" s="8" t="s">
        <v>68</v>
      </c>
      <c r="E8" s="14">
        <f>일위대가!F41</f>
        <v>13388</v>
      </c>
      <c r="F8" s="14">
        <f>일위대가!H41</f>
        <v>22329</v>
      </c>
      <c r="G8" s="14">
        <f>일위대가!J41</f>
        <v>49</v>
      </c>
      <c r="H8" s="14">
        <f t="shared" si="0"/>
        <v>35766</v>
      </c>
      <c r="I8" s="8" t="s">
        <v>243</v>
      </c>
      <c r="J8" s="8" t="s">
        <v>52</v>
      </c>
      <c r="K8" s="2" t="s">
        <v>52</v>
      </c>
      <c r="L8" s="2" t="s">
        <v>52</v>
      </c>
      <c r="M8" s="2" t="s">
        <v>52</v>
      </c>
      <c r="N8" s="2" t="s">
        <v>52</v>
      </c>
    </row>
    <row r="9" spans="1:14" ht="30" customHeight="1" x14ac:dyDescent="0.3">
      <c r="A9" s="8" t="s">
        <v>91</v>
      </c>
      <c r="B9" s="8" t="s">
        <v>89</v>
      </c>
      <c r="C9" s="8" t="s">
        <v>90</v>
      </c>
      <c r="D9" s="8" t="s">
        <v>196</v>
      </c>
      <c r="E9" s="14">
        <f>일위대가!F46</f>
        <v>565</v>
      </c>
      <c r="F9" s="14">
        <f>일위대가!H46</f>
        <v>4483</v>
      </c>
      <c r="G9" s="14">
        <f>일위대가!J46</f>
        <v>0</v>
      </c>
      <c r="H9" s="14">
        <f t="shared" si="0"/>
        <v>5048</v>
      </c>
      <c r="I9" s="8" t="s">
        <v>248</v>
      </c>
      <c r="J9" s="8" t="s">
        <v>52</v>
      </c>
      <c r="K9" s="2" t="s">
        <v>52</v>
      </c>
      <c r="L9" s="2" t="s">
        <v>52</v>
      </c>
      <c r="M9" s="2" t="s">
        <v>52</v>
      </c>
      <c r="N9" s="2" t="s">
        <v>52</v>
      </c>
    </row>
    <row r="10" spans="1:14" ht="30" customHeight="1" x14ac:dyDescent="0.3">
      <c r="A10" s="8" t="s">
        <v>94</v>
      </c>
      <c r="B10" s="8" t="s">
        <v>89</v>
      </c>
      <c r="C10" s="8" t="s">
        <v>93</v>
      </c>
      <c r="D10" s="8" t="s">
        <v>196</v>
      </c>
      <c r="E10" s="14">
        <f>일위대가!F51</f>
        <v>141</v>
      </c>
      <c r="F10" s="14">
        <f>일위대가!H51</f>
        <v>4483</v>
      </c>
      <c r="G10" s="14">
        <f>일위대가!J51</f>
        <v>0</v>
      </c>
      <c r="H10" s="14">
        <f t="shared" si="0"/>
        <v>4624</v>
      </c>
      <c r="I10" s="8" t="s">
        <v>259</v>
      </c>
      <c r="J10" s="8" t="s">
        <v>52</v>
      </c>
      <c r="K10" s="2" t="s">
        <v>52</v>
      </c>
      <c r="L10" s="2" t="s">
        <v>52</v>
      </c>
      <c r="M10" s="2" t="s">
        <v>52</v>
      </c>
      <c r="N10" s="2" t="s">
        <v>52</v>
      </c>
    </row>
    <row r="11" spans="1:14" ht="30" customHeight="1" x14ac:dyDescent="0.3">
      <c r="A11" s="8" t="s">
        <v>99</v>
      </c>
      <c r="B11" s="8" t="s">
        <v>263</v>
      </c>
      <c r="C11" s="8" t="s">
        <v>52</v>
      </c>
      <c r="D11" s="8" t="s">
        <v>140</v>
      </c>
      <c r="E11" s="14">
        <f>일위대가!F55</f>
        <v>0</v>
      </c>
      <c r="F11" s="14">
        <f>일위대가!H55</f>
        <v>11063</v>
      </c>
      <c r="G11" s="14">
        <f>일위대가!J55</f>
        <v>0</v>
      </c>
      <c r="H11" s="14">
        <f t="shared" si="0"/>
        <v>11063</v>
      </c>
      <c r="I11" s="8" t="s">
        <v>264</v>
      </c>
      <c r="J11" s="8" t="s">
        <v>52</v>
      </c>
      <c r="K11" s="2" t="s">
        <v>52</v>
      </c>
      <c r="L11" s="2" t="s">
        <v>52</v>
      </c>
      <c r="M11" s="2" t="s">
        <v>52</v>
      </c>
      <c r="N11" s="2" t="s">
        <v>52</v>
      </c>
    </row>
    <row r="12" spans="1:14" ht="30" customHeight="1" x14ac:dyDescent="0.3">
      <c r="A12" s="8" t="s">
        <v>102</v>
      </c>
      <c r="B12" s="8" t="s">
        <v>101</v>
      </c>
      <c r="C12" s="8" t="s">
        <v>52</v>
      </c>
      <c r="D12" s="8" t="s">
        <v>140</v>
      </c>
      <c r="E12" s="14">
        <f>일위대가!F60</f>
        <v>0</v>
      </c>
      <c r="F12" s="14">
        <f>일위대가!H60</f>
        <v>13809</v>
      </c>
      <c r="G12" s="14">
        <f>일위대가!J60</f>
        <v>0</v>
      </c>
      <c r="H12" s="14">
        <f t="shared" si="0"/>
        <v>13809</v>
      </c>
      <c r="I12" s="8" t="s">
        <v>267</v>
      </c>
      <c r="J12" s="8" t="s">
        <v>52</v>
      </c>
      <c r="K12" s="2" t="s">
        <v>52</v>
      </c>
      <c r="L12" s="2" t="s">
        <v>52</v>
      </c>
      <c r="M12" s="2" t="s">
        <v>52</v>
      </c>
      <c r="N12" s="2" t="s">
        <v>52</v>
      </c>
    </row>
    <row r="13" spans="1:14" ht="30" customHeight="1" x14ac:dyDescent="0.3">
      <c r="A13" s="8" t="s">
        <v>190</v>
      </c>
      <c r="B13" s="8" t="s">
        <v>188</v>
      </c>
      <c r="C13" s="8" t="s">
        <v>189</v>
      </c>
      <c r="D13" s="8" t="s">
        <v>58</v>
      </c>
      <c r="E13" s="14">
        <f>일위대가!F65</f>
        <v>0</v>
      </c>
      <c r="F13" s="14">
        <f>일위대가!H65</f>
        <v>13097</v>
      </c>
      <c r="G13" s="14">
        <f>일위대가!J65</f>
        <v>0</v>
      </c>
      <c r="H13" s="14">
        <f t="shared" si="0"/>
        <v>13097</v>
      </c>
      <c r="I13" s="8" t="s">
        <v>271</v>
      </c>
      <c r="J13" s="8" t="s">
        <v>52</v>
      </c>
      <c r="K13" s="2" t="s">
        <v>52</v>
      </c>
      <c r="L13" s="2" t="s">
        <v>52</v>
      </c>
      <c r="M13" s="2" t="s">
        <v>52</v>
      </c>
      <c r="N13" s="2" t="s">
        <v>52</v>
      </c>
    </row>
    <row r="14" spans="1:14" ht="30" customHeight="1" x14ac:dyDescent="0.3">
      <c r="A14" s="8" t="s">
        <v>234</v>
      </c>
      <c r="B14" s="8" t="s">
        <v>277</v>
      </c>
      <c r="C14" s="8" t="s">
        <v>278</v>
      </c>
      <c r="D14" s="8" t="s">
        <v>200</v>
      </c>
      <c r="E14" s="14">
        <f>일위대가!F70</f>
        <v>264</v>
      </c>
      <c r="F14" s="14">
        <f>일위대가!H70</f>
        <v>5867</v>
      </c>
      <c r="G14" s="14">
        <f>일위대가!J70</f>
        <v>13</v>
      </c>
      <c r="H14" s="14">
        <f t="shared" si="0"/>
        <v>6144</v>
      </c>
      <c r="I14" s="8" t="s">
        <v>279</v>
      </c>
      <c r="J14" s="8" t="s">
        <v>52</v>
      </c>
      <c r="K14" s="2" t="s">
        <v>52</v>
      </c>
      <c r="L14" s="2" t="s">
        <v>52</v>
      </c>
      <c r="M14" s="2" t="s">
        <v>52</v>
      </c>
      <c r="N14" s="2" t="s">
        <v>52</v>
      </c>
    </row>
    <row r="15" spans="1:14" ht="30" customHeight="1" x14ac:dyDescent="0.3">
      <c r="A15" s="8" t="s">
        <v>281</v>
      </c>
      <c r="B15" s="8" t="s">
        <v>280</v>
      </c>
      <c r="C15" s="8" t="s">
        <v>278</v>
      </c>
      <c r="D15" s="8" t="s">
        <v>200</v>
      </c>
      <c r="E15" s="14">
        <f>일위대가!F83</f>
        <v>216</v>
      </c>
      <c r="F15" s="14">
        <f>일위대가!H83</f>
        <v>4675</v>
      </c>
      <c r="G15" s="14">
        <f>일위대가!J83</f>
        <v>11</v>
      </c>
      <c r="H15" s="14">
        <f t="shared" si="0"/>
        <v>4902</v>
      </c>
      <c r="I15" s="8" t="s">
        <v>287</v>
      </c>
      <c r="J15" s="8" t="s">
        <v>52</v>
      </c>
      <c r="K15" s="2" t="s">
        <v>52</v>
      </c>
      <c r="L15" s="2" t="s">
        <v>52</v>
      </c>
      <c r="M15" s="2" t="s">
        <v>52</v>
      </c>
      <c r="N15" s="2" t="s">
        <v>52</v>
      </c>
    </row>
    <row r="16" spans="1:14" ht="30" customHeight="1" x14ac:dyDescent="0.3">
      <c r="A16" s="8" t="s">
        <v>284</v>
      </c>
      <c r="B16" s="8" t="s">
        <v>283</v>
      </c>
      <c r="C16" s="8" t="s">
        <v>278</v>
      </c>
      <c r="D16" s="8" t="s">
        <v>200</v>
      </c>
      <c r="E16" s="14">
        <f>일위대가!F96</f>
        <v>48</v>
      </c>
      <c r="F16" s="14">
        <f>일위대가!H96</f>
        <v>1192</v>
      </c>
      <c r="G16" s="14">
        <f>일위대가!J96</f>
        <v>2</v>
      </c>
      <c r="H16" s="14">
        <f t="shared" si="0"/>
        <v>1242</v>
      </c>
      <c r="I16" s="8" t="s">
        <v>324</v>
      </c>
      <c r="J16" s="8" t="s">
        <v>52</v>
      </c>
      <c r="K16" s="2" t="s">
        <v>52</v>
      </c>
      <c r="L16" s="2" t="s">
        <v>52</v>
      </c>
      <c r="M16" s="2" t="s">
        <v>52</v>
      </c>
      <c r="N16" s="2" t="s">
        <v>52</v>
      </c>
    </row>
    <row r="17" spans="1:14" ht="30" customHeight="1" x14ac:dyDescent="0.3">
      <c r="A17" s="8" t="s">
        <v>304</v>
      </c>
      <c r="B17" s="8" t="s">
        <v>301</v>
      </c>
      <c r="C17" s="8" t="s">
        <v>302</v>
      </c>
      <c r="D17" s="8" t="s">
        <v>303</v>
      </c>
      <c r="E17" s="14">
        <f>일위대가!F100</f>
        <v>0</v>
      </c>
      <c r="F17" s="14">
        <f>일위대가!H100</f>
        <v>0</v>
      </c>
      <c r="G17" s="14">
        <f>일위대가!J100</f>
        <v>138</v>
      </c>
      <c r="H17" s="14">
        <f t="shared" si="0"/>
        <v>138</v>
      </c>
      <c r="I17" s="8" t="s">
        <v>336</v>
      </c>
      <c r="J17" s="8" t="s">
        <v>52</v>
      </c>
      <c r="K17" s="2" t="s">
        <v>337</v>
      </c>
      <c r="L17" s="2" t="s">
        <v>52</v>
      </c>
      <c r="M17" s="2" t="s">
        <v>52</v>
      </c>
      <c r="N17" s="2" t="s">
        <v>60</v>
      </c>
    </row>
    <row r="18" spans="1:14" ht="30" customHeight="1" x14ac:dyDescent="0.3">
      <c r="A18" s="8" t="s">
        <v>256</v>
      </c>
      <c r="B18" s="8" t="s">
        <v>254</v>
      </c>
      <c r="C18" s="8" t="s">
        <v>255</v>
      </c>
      <c r="D18" s="8" t="s">
        <v>68</v>
      </c>
      <c r="E18" s="14">
        <f>일위대가!F104</f>
        <v>0</v>
      </c>
      <c r="F18" s="14">
        <f>일위대가!H104</f>
        <v>4483</v>
      </c>
      <c r="G18" s="14">
        <f>일위대가!J104</f>
        <v>0</v>
      </c>
      <c r="H18" s="14">
        <f t="shared" si="0"/>
        <v>4483</v>
      </c>
      <c r="I18" s="8" t="s">
        <v>343</v>
      </c>
      <c r="J18" s="8" t="s">
        <v>52</v>
      </c>
      <c r="K18" s="2" t="s">
        <v>52</v>
      </c>
      <c r="L18" s="2" t="s">
        <v>52</v>
      </c>
      <c r="M18" s="2" t="s">
        <v>52</v>
      </c>
      <c r="N18" s="2" t="s">
        <v>52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4"/>
  <sheetViews>
    <sheetView workbookViewId="0"/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7" width="2.625" hidden="1" customWidth="1"/>
    <col min="48" max="48" width="1.625" hidden="1" customWidth="1"/>
    <col min="49" max="49" width="24.625" hidden="1" customWidth="1"/>
    <col min="50" max="51" width="2.625" hidden="1" customWidth="1"/>
  </cols>
  <sheetData>
    <row r="1" spans="1:51" ht="30" customHeight="1" x14ac:dyDescent="0.3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51" ht="30" customHeight="1" x14ac:dyDescent="0.3">
      <c r="A2" s="29" t="s">
        <v>2</v>
      </c>
      <c r="B2" s="29" t="s">
        <v>3</v>
      </c>
      <c r="C2" s="29" t="s">
        <v>4</v>
      </c>
      <c r="D2" s="29" t="s">
        <v>5</v>
      </c>
      <c r="E2" s="29" t="s">
        <v>6</v>
      </c>
      <c r="F2" s="29"/>
      <c r="G2" s="29" t="s">
        <v>9</v>
      </c>
      <c r="H2" s="29"/>
      <c r="I2" s="29" t="s">
        <v>10</v>
      </c>
      <c r="J2" s="29"/>
      <c r="K2" s="29" t="s">
        <v>11</v>
      </c>
      <c r="L2" s="29"/>
      <c r="M2" s="29" t="s">
        <v>12</v>
      </c>
      <c r="N2" s="28" t="s">
        <v>131</v>
      </c>
      <c r="O2" s="28" t="s">
        <v>20</v>
      </c>
      <c r="P2" s="28" t="s">
        <v>22</v>
      </c>
      <c r="Q2" s="28" t="s">
        <v>23</v>
      </c>
      <c r="R2" s="28" t="s">
        <v>24</v>
      </c>
      <c r="S2" s="28" t="s">
        <v>25</v>
      </c>
      <c r="T2" s="28" t="s">
        <v>26</v>
      </c>
      <c r="U2" s="28" t="s">
        <v>27</v>
      </c>
      <c r="V2" s="28" t="s">
        <v>28</v>
      </c>
      <c r="W2" s="28" t="s">
        <v>29</v>
      </c>
      <c r="X2" s="28" t="s">
        <v>30</v>
      </c>
      <c r="Y2" s="28" t="s">
        <v>31</v>
      </c>
      <c r="Z2" s="28" t="s">
        <v>32</v>
      </c>
      <c r="AA2" s="28" t="s">
        <v>33</v>
      </c>
      <c r="AB2" s="28" t="s">
        <v>34</v>
      </c>
      <c r="AC2" s="28" t="s">
        <v>35</v>
      </c>
      <c r="AD2" s="28" t="s">
        <v>36</v>
      </c>
      <c r="AE2" s="28" t="s">
        <v>37</v>
      </c>
      <c r="AF2" s="28" t="s">
        <v>38</v>
      </c>
      <c r="AG2" s="28" t="s">
        <v>39</v>
      </c>
      <c r="AH2" s="28" t="s">
        <v>40</v>
      </c>
      <c r="AI2" s="28" t="s">
        <v>41</v>
      </c>
      <c r="AJ2" s="28" t="s">
        <v>42</v>
      </c>
      <c r="AK2" s="28" t="s">
        <v>43</v>
      </c>
      <c r="AL2" s="28" t="s">
        <v>44</v>
      </c>
      <c r="AM2" s="28" t="s">
        <v>45</v>
      </c>
      <c r="AN2" s="28" t="s">
        <v>46</v>
      </c>
      <c r="AO2" s="28" t="s">
        <v>47</v>
      </c>
      <c r="AP2" s="28" t="s">
        <v>132</v>
      </c>
      <c r="AQ2" s="28" t="s">
        <v>133</v>
      </c>
      <c r="AR2" s="28" t="s">
        <v>134</v>
      </c>
      <c r="AS2" s="28" t="s">
        <v>135</v>
      </c>
      <c r="AT2" s="28" t="s">
        <v>136</v>
      </c>
      <c r="AU2" s="28" t="s">
        <v>137</v>
      </c>
      <c r="AV2" s="28" t="s">
        <v>48</v>
      </c>
      <c r="AW2" s="28" t="s">
        <v>138</v>
      </c>
      <c r="AX2" s="1" t="s">
        <v>130</v>
      </c>
      <c r="AY2" s="1" t="s">
        <v>21</v>
      </c>
    </row>
    <row r="3" spans="1:51" ht="30" customHeight="1" x14ac:dyDescent="0.3">
      <c r="A3" s="29"/>
      <c r="B3" s="29"/>
      <c r="C3" s="29"/>
      <c r="D3" s="29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29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</row>
    <row r="4" spans="1:51" ht="30" customHeight="1" x14ac:dyDescent="0.3">
      <c r="A4" s="33" t="s">
        <v>139</v>
      </c>
      <c r="B4" s="33"/>
      <c r="C4" s="33"/>
      <c r="D4" s="33"/>
      <c r="E4" s="34"/>
      <c r="F4" s="35"/>
      <c r="G4" s="34"/>
      <c r="H4" s="35"/>
      <c r="I4" s="34"/>
      <c r="J4" s="35"/>
      <c r="K4" s="34"/>
      <c r="L4" s="35"/>
      <c r="M4" s="33"/>
      <c r="N4" s="1" t="s">
        <v>59</v>
      </c>
    </row>
    <row r="5" spans="1:51" ht="30" customHeight="1" x14ac:dyDescent="0.3">
      <c r="A5" s="8" t="s">
        <v>142</v>
      </c>
      <c r="B5" s="8" t="s">
        <v>143</v>
      </c>
      <c r="C5" s="8" t="s">
        <v>144</v>
      </c>
      <c r="D5" s="9">
        <v>0.3009</v>
      </c>
      <c r="E5" s="13">
        <f>단가대비표!O16</f>
        <v>39000</v>
      </c>
      <c r="F5" s="14">
        <f t="shared" ref="F5:F16" si="0">TRUNC(E5*D5,1)</f>
        <v>11735.1</v>
      </c>
      <c r="G5" s="13">
        <f>단가대비표!P16</f>
        <v>0</v>
      </c>
      <c r="H5" s="14">
        <f t="shared" ref="H5:H16" si="1">TRUNC(G5*D5,1)</f>
        <v>0</v>
      </c>
      <c r="I5" s="13">
        <f>단가대비표!V16</f>
        <v>0</v>
      </c>
      <c r="J5" s="14">
        <f t="shared" ref="J5:J16" si="2">TRUNC(I5*D5,1)</f>
        <v>0</v>
      </c>
      <c r="K5" s="13">
        <f t="shared" ref="K5:K16" si="3">TRUNC(E5+G5+I5,1)</f>
        <v>39000</v>
      </c>
      <c r="L5" s="14">
        <f t="shared" ref="L5:L16" si="4">TRUNC(F5+H5+J5,1)</f>
        <v>11735.1</v>
      </c>
      <c r="M5" s="8" t="s">
        <v>145</v>
      </c>
      <c r="N5" s="2" t="s">
        <v>52</v>
      </c>
      <c r="O5" s="2" t="s">
        <v>146</v>
      </c>
      <c r="P5" s="2" t="s">
        <v>61</v>
      </c>
      <c r="Q5" s="2" t="s">
        <v>61</v>
      </c>
      <c r="R5" s="2" t="s">
        <v>60</v>
      </c>
      <c r="S5" s="3"/>
      <c r="T5" s="3"/>
      <c r="U5" s="3"/>
      <c r="V5" s="3">
        <v>1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2" t="s">
        <v>52</v>
      </c>
      <c r="AW5" s="2" t="s">
        <v>147</v>
      </c>
      <c r="AX5" s="2" t="s">
        <v>52</v>
      </c>
      <c r="AY5" s="2" t="s">
        <v>148</v>
      </c>
    </row>
    <row r="6" spans="1:51" ht="30" customHeight="1" x14ac:dyDescent="0.3">
      <c r="A6" s="8" t="s">
        <v>149</v>
      </c>
      <c r="B6" s="8" t="s">
        <v>150</v>
      </c>
      <c r="C6" s="8" t="s">
        <v>144</v>
      </c>
      <c r="D6" s="9">
        <v>5.4300000000000001E-2</v>
      </c>
      <c r="E6" s="13">
        <f>단가대비표!O19</f>
        <v>19600</v>
      </c>
      <c r="F6" s="14">
        <f t="shared" si="0"/>
        <v>1064.2</v>
      </c>
      <c r="G6" s="13">
        <f>단가대비표!P19</f>
        <v>0</v>
      </c>
      <c r="H6" s="14">
        <f t="shared" si="1"/>
        <v>0</v>
      </c>
      <c r="I6" s="13">
        <f>단가대비표!V19</f>
        <v>0</v>
      </c>
      <c r="J6" s="14">
        <f t="shared" si="2"/>
        <v>0</v>
      </c>
      <c r="K6" s="13">
        <f t="shared" si="3"/>
        <v>19600</v>
      </c>
      <c r="L6" s="14">
        <f t="shared" si="4"/>
        <v>1064.2</v>
      </c>
      <c r="M6" s="8" t="s">
        <v>145</v>
      </c>
      <c r="N6" s="2" t="s">
        <v>52</v>
      </c>
      <c r="O6" s="2" t="s">
        <v>151</v>
      </c>
      <c r="P6" s="2" t="s">
        <v>61</v>
      </c>
      <c r="Q6" s="2" t="s">
        <v>61</v>
      </c>
      <c r="R6" s="2" t="s">
        <v>60</v>
      </c>
      <c r="S6" s="3"/>
      <c r="T6" s="3"/>
      <c r="U6" s="3"/>
      <c r="V6" s="3">
        <v>1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 t="s">
        <v>52</v>
      </c>
      <c r="AW6" s="2" t="s">
        <v>152</v>
      </c>
      <c r="AX6" s="2" t="s">
        <v>52</v>
      </c>
      <c r="AY6" s="2" t="s">
        <v>148</v>
      </c>
    </row>
    <row r="7" spans="1:51" ht="30" customHeight="1" x14ac:dyDescent="0.3">
      <c r="A7" s="8" t="s">
        <v>153</v>
      </c>
      <c r="B7" s="8" t="s">
        <v>154</v>
      </c>
      <c r="C7" s="8" t="s">
        <v>144</v>
      </c>
      <c r="D7" s="9">
        <v>0.3009</v>
      </c>
      <c r="E7" s="13">
        <f>단가대비표!O17</f>
        <v>10800</v>
      </c>
      <c r="F7" s="14">
        <f t="shared" si="0"/>
        <v>3249.7</v>
      </c>
      <c r="G7" s="13">
        <f>단가대비표!P17</f>
        <v>0</v>
      </c>
      <c r="H7" s="14">
        <f t="shared" si="1"/>
        <v>0</v>
      </c>
      <c r="I7" s="13">
        <f>단가대비표!V17</f>
        <v>0</v>
      </c>
      <c r="J7" s="14">
        <f t="shared" si="2"/>
        <v>0</v>
      </c>
      <c r="K7" s="13">
        <f t="shared" si="3"/>
        <v>10800</v>
      </c>
      <c r="L7" s="14">
        <f t="shared" si="4"/>
        <v>3249.7</v>
      </c>
      <c r="M7" s="8" t="s">
        <v>145</v>
      </c>
      <c r="N7" s="2" t="s">
        <v>52</v>
      </c>
      <c r="O7" s="2" t="s">
        <v>155</v>
      </c>
      <c r="P7" s="2" t="s">
        <v>61</v>
      </c>
      <c r="Q7" s="2" t="s">
        <v>61</v>
      </c>
      <c r="R7" s="2" t="s">
        <v>60</v>
      </c>
      <c r="S7" s="3"/>
      <c r="T7" s="3"/>
      <c r="U7" s="3"/>
      <c r="V7" s="3">
        <v>1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2" t="s">
        <v>52</v>
      </c>
      <c r="AW7" s="2" t="s">
        <v>156</v>
      </c>
      <c r="AX7" s="2" t="s">
        <v>52</v>
      </c>
      <c r="AY7" s="2" t="s">
        <v>148</v>
      </c>
    </row>
    <row r="8" spans="1:51" ht="30" customHeight="1" x14ac:dyDescent="0.3">
      <c r="A8" s="8" t="s">
        <v>153</v>
      </c>
      <c r="B8" s="8" t="s">
        <v>157</v>
      </c>
      <c r="C8" s="8" t="s">
        <v>144</v>
      </c>
      <c r="D8" s="9">
        <v>0.5847</v>
      </c>
      <c r="E8" s="13">
        <f>단가대비표!O18</f>
        <v>13500</v>
      </c>
      <c r="F8" s="14">
        <f t="shared" si="0"/>
        <v>7893.4</v>
      </c>
      <c r="G8" s="13">
        <f>단가대비표!P18</f>
        <v>0</v>
      </c>
      <c r="H8" s="14">
        <f t="shared" si="1"/>
        <v>0</v>
      </c>
      <c r="I8" s="13">
        <f>단가대비표!V18</f>
        <v>0</v>
      </c>
      <c r="J8" s="14">
        <f t="shared" si="2"/>
        <v>0</v>
      </c>
      <c r="K8" s="13">
        <f t="shared" si="3"/>
        <v>13500</v>
      </c>
      <c r="L8" s="14">
        <f t="shared" si="4"/>
        <v>7893.4</v>
      </c>
      <c r="M8" s="8" t="s">
        <v>145</v>
      </c>
      <c r="N8" s="2" t="s">
        <v>52</v>
      </c>
      <c r="O8" s="2" t="s">
        <v>158</v>
      </c>
      <c r="P8" s="2" t="s">
        <v>61</v>
      </c>
      <c r="Q8" s="2" t="s">
        <v>61</v>
      </c>
      <c r="R8" s="2" t="s">
        <v>60</v>
      </c>
      <c r="S8" s="3"/>
      <c r="T8" s="3"/>
      <c r="U8" s="3"/>
      <c r="V8" s="3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2" t="s">
        <v>52</v>
      </c>
      <c r="AW8" s="2" t="s">
        <v>159</v>
      </c>
      <c r="AX8" s="2" t="s">
        <v>52</v>
      </c>
      <c r="AY8" s="2" t="s">
        <v>148</v>
      </c>
    </row>
    <row r="9" spans="1:51" ht="30" customHeight="1" x14ac:dyDescent="0.3">
      <c r="A9" s="8" t="s">
        <v>160</v>
      </c>
      <c r="B9" s="8" t="s">
        <v>154</v>
      </c>
      <c r="C9" s="8" t="s">
        <v>144</v>
      </c>
      <c r="D9" s="9">
        <v>3.09E-2</v>
      </c>
      <c r="E9" s="13">
        <f>단가대비표!O20</f>
        <v>10800</v>
      </c>
      <c r="F9" s="14">
        <f t="shared" si="0"/>
        <v>333.7</v>
      </c>
      <c r="G9" s="13">
        <f>단가대비표!P20</f>
        <v>0</v>
      </c>
      <c r="H9" s="14">
        <f t="shared" si="1"/>
        <v>0</v>
      </c>
      <c r="I9" s="13">
        <f>단가대비표!V20</f>
        <v>0</v>
      </c>
      <c r="J9" s="14">
        <f t="shared" si="2"/>
        <v>0</v>
      </c>
      <c r="K9" s="13">
        <f t="shared" si="3"/>
        <v>10800</v>
      </c>
      <c r="L9" s="14">
        <f t="shared" si="4"/>
        <v>333.7</v>
      </c>
      <c r="M9" s="8" t="s">
        <v>145</v>
      </c>
      <c r="N9" s="2" t="s">
        <v>52</v>
      </c>
      <c r="O9" s="2" t="s">
        <v>161</v>
      </c>
      <c r="P9" s="2" t="s">
        <v>61</v>
      </c>
      <c r="Q9" s="2" t="s">
        <v>61</v>
      </c>
      <c r="R9" s="2" t="s">
        <v>60</v>
      </c>
      <c r="S9" s="3"/>
      <c r="T9" s="3"/>
      <c r="U9" s="3"/>
      <c r="V9" s="3">
        <v>1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 t="s">
        <v>52</v>
      </c>
      <c r="AW9" s="2" t="s">
        <v>162</v>
      </c>
      <c r="AX9" s="2" t="s">
        <v>52</v>
      </c>
      <c r="AY9" s="2" t="s">
        <v>148</v>
      </c>
    </row>
    <row r="10" spans="1:51" ht="30" customHeight="1" x14ac:dyDescent="0.3">
      <c r="A10" s="8" t="s">
        <v>160</v>
      </c>
      <c r="B10" s="8" t="s">
        <v>163</v>
      </c>
      <c r="C10" s="8" t="s">
        <v>144</v>
      </c>
      <c r="D10" s="9">
        <v>0.78939999999999999</v>
      </c>
      <c r="E10" s="13">
        <f>단가대비표!O21</f>
        <v>13500</v>
      </c>
      <c r="F10" s="14">
        <f t="shared" si="0"/>
        <v>10656.9</v>
      </c>
      <c r="G10" s="13">
        <f>단가대비표!P21</f>
        <v>0</v>
      </c>
      <c r="H10" s="14">
        <f t="shared" si="1"/>
        <v>0</v>
      </c>
      <c r="I10" s="13">
        <f>단가대비표!V21</f>
        <v>0</v>
      </c>
      <c r="J10" s="14">
        <f t="shared" si="2"/>
        <v>0</v>
      </c>
      <c r="K10" s="13">
        <f t="shared" si="3"/>
        <v>13500</v>
      </c>
      <c r="L10" s="14">
        <f t="shared" si="4"/>
        <v>10656.9</v>
      </c>
      <c r="M10" s="8" t="s">
        <v>145</v>
      </c>
      <c r="N10" s="2" t="s">
        <v>52</v>
      </c>
      <c r="O10" s="2" t="s">
        <v>164</v>
      </c>
      <c r="P10" s="2" t="s">
        <v>61</v>
      </c>
      <c r="Q10" s="2" t="s">
        <v>61</v>
      </c>
      <c r="R10" s="2" t="s">
        <v>60</v>
      </c>
      <c r="S10" s="3"/>
      <c r="T10" s="3"/>
      <c r="U10" s="3"/>
      <c r="V10" s="3">
        <v>1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2" t="s">
        <v>52</v>
      </c>
      <c r="AW10" s="2" t="s">
        <v>165</v>
      </c>
      <c r="AX10" s="2" t="s">
        <v>52</v>
      </c>
      <c r="AY10" s="2" t="s">
        <v>148</v>
      </c>
    </row>
    <row r="11" spans="1:51" ht="30" customHeight="1" x14ac:dyDescent="0.3">
      <c r="A11" s="8" t="s">
        <v>166</v>
      </c>
      <c r="B11" s="8" t="s">
        <v>167</v>
      </c>
      <c r="C11" s="8" t="s">
        <v>168</v>
      </c>
      <c r="D11" s="9">
        <v>1</v>
      </c>
      <c r="E11" s="13">
        <f>TRUNC(SUMIF(V5:V16, RIGHTB(O11, 1), F5:F16)*U11, 2)</f>
        <v>2095.98</v>
      </c>
      <c r="F11" s="14">
        <f t="shared" si="0"/>
        <v>2095.9</v>
      </c>
      <c r="G11" s="13">
        <v>0</v>
      </c>
      <c r="H11" s="14">
        <f t="shared" si="1"/>
        <v>0</v>
      </c>
      <c r="I11" s="13">
        <v>0</v>
      </c>
      <c r="J11" s="14">
        <f t="shared" si="2"/>
        <v>0</v>
      </c>
      <c r="K11" s="13">
        <f t="shared" si="3"/>
        <v>2095.9</v>
      </c>
      <c r="L11" s="14">
        <f t="shared" si="4"/>
        <v>2095.9</v>
      </c>
      <c r="M11" s="8" t="s">
        <v>52</v>
      </c>
      <c r="N11" s="2" t="s">
        <v>59</v>
      </c>
      <c r="O11" s="2" t="s">
        <v>169</v>
      </c>
      <c r="P11" s="2" t="s">
        <v>61</v>
      </c>
      <c r="Q11" s="2" t="s">
        <v>61</v>
      </c>
      <c r="R11" s="2" t="s">
        <v>61</v>
      </c>
      <c r="S11" s="3">
        <v>0</v>
      </c>
      <c r="T11" s="3">
        <v>0</v>
      </c>
      <c r="U11" s="3">
        <v>0.06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2" t="s">
        <v>52</v>
      </c>
      <c r="AW11" s="2" t="s">
        <v>170</v>
      </c>
      <c r="AX11" s="2" t="s">
        <v>52</v>
      </c>
      <c r="AY11" s="2" t="s">
        <v>52</v>
      </c>
    </row>
    <row r="12" spans="1:51" ht="30" customHeight="1" x14ac:dyDescent="0.3">
      <c r="A12" s="8" t="s">
        <v>171</v>
      </c>
      <c r="B12" s="8" t="s">
        <v>172</v>
      </c>
      <c r="C12" s="8" t="s">
        <v>173</v>
      </c>
      <c r="D12" s="9">
        <v>0.52629999999999999</v>
      </c>
      <c r="E12" s="13">
        <f>단가대비표!O11</f>
        <v>18500</v>
      </c>
      <c r="F12" s="14">
        <f t="shared" si="0"/>
        <v>9736.5</v>
      </c>
      <c r="G12" s="13">
        <f>단가대비표!P11</f>
        <v>0</v>
      </c>
      <c r="H12" s="14">
        <f t="shared" si="1"/>
        <v>0</v>
      </c>
      <c r="I12" s="13">
        <f>단가대비표!V11</f>
        <v>0</v>
      </c>
      <c r="J12" s="14">
        <f t="shared" si="2"/>
        <v>0</v>
      </c>
      <c r="K12" s="13">
        <f t="shared" si="3"/>
        <v>18500</v>
      </c>
      <c r="L12" s="14">
        <f t="shared" si="4"/>
        <v>9736.5</v>
      </c>
      <c r="M12" s="8" t="s">
        <v>145</v>
      </c>
      <c r="N12" s="2" t="s">
        <v>52</v>
      </c>
      <c r="O12" s="2" t="s">
        <v>174</v>
      </c>
      <c r="P12" s="2" t="s">
        <v>61</v>
      </c>
      <c r="Q12" s="2" t="s">
        <v>61</v>
      </c>
      <c r="R12" s="2" t="s">
        <v>60</v>
      </c>
      <c r="S12" s="3"/>
      <c r="T12" s="3"/>
      <c r="U12" s="3"/>
      <c r="V12" s="3"/>
      <c r="W12" s="3">
        <v>2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2" t="s">
        <v>52</v>
      </c>
      <c r="AW12" s="2" t="s">
        <v>175</v>
      </c>
      <c r="AX12" s="2" t="s">
        <v>52</v>
      </c>
      <c r="AY12" s="2" t="s">
        <v>148</v>
      </c>
    </row>
    <row r="13" spans="1:51" ht="30" customHeight="1" x14ac:dyDescent="0.3">
      <c r="A13" s="8" t="s">
        <v>176</v>
      </c>
      <c r="B13" s="8" t="s">
        <v>177</v>
      </c>
      <c r="C13" s="8" t="s">
        <v>168</v>
      </c>
      <c r="D13" s="9">
        <v>1</v>
      </c>
      <c r="E13" s="13">
        <f>TRUNC(SUMIF(W5:W16, RIGHTB(O13, 1), F5:F16)*U13, 2)</f>
        <v>876.28</v>
      </c>
      <c r="F13" s="14">
        <f t="shared" si="0"/>
        <v>876.2</v>
      </c>
      <c r="G13" s="13">
        <v>0</v>
      </c>
      <c r="H13" s="14">
        <f t="shared" si="1"/>
        <v>0</v>
      </c>
      <c r="I13" s="13">
        <v>0</v>
      </c>
      <c r="J13" s="14">
        <f t="shared" si="2"/>
        <v>0</v>
      </c>
      <c r="K13" s="13">
        <f t="shared" si="3"/>
        <v>876.2</v>
      </c>
      <c r="L13" s="14">
        <f t="shared" si="4"/>
        <v>876.2</v>
      </c>
      <c r="M13" s="8" t="s">
        <v>52</v>
      </c>
      <c r="N13" s="2" t="s">
        <v>59</v>
      </c>
      <c r="O13" s="2" t="s">
        <v>178</v>
      </c>
      <c r="P13" s="2" t="s">
        <v>61</v>
      </c>
      <c r="Q13" s="2" t="s">
        <v>61</v>
      </c>
      <c r="R13" s="2" t="s">
        <v>61</v>
      </c>
      <c r="S13" s="3">
        <v>0</v>
      </c>
      <c r="T13" s="3">
        <v>0</v>
      </c>
      <c r="U13" s="3">
        <v>0.09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2" t="s">
        <v>52</v>
      </c>
      <c r="AW13" s="2" t="s">
        <v>179</v>
      </c>
      <c r="AX13" s="2" t="s">
        <v>52</v>
      </c>
      <c r="AY13" s="2" t="s">
        <v>52</v>
      </c>
    </row>
    <row r="14" spans="1:51" ht="30" customHeight="1" x14ac:dyDescent="0.3">
      <c r="A14" s="8" t="s">
        <v>180</v>
      </c>
      <c r="B14" s="8" t="s">
        <v>181</v>
      </c>
      <c r="C14" s="8" t="s">
        <v>75</v>
      </c>
      <c r="D14" s="9">
        <v>3.8600000000000002E-2</v>
      </c>
      <c r="E14" s="13">
        <f>단가대비표!O15</f>
        <v>900</v>
      </c>
      <c r="F14" s="14">
        <f t="shared" si="0"/>
        <v>34.700000000000003</v>
      </c>
      <c r="G14" s="13">
        <f>단가대비표!P15</f>
        <v>0</v>
      </c>
      <c r="H14" s="14">
        <f t="shared" si="1"/>
        <v>0</v>
      </c>
      <c r="I14" s="13">
        <f>단가대비표!V15</f>
        <v>0</v>
      </c>
      <c r="J14" s="14">
        <f t="shared" si="2"/>
        <v>0</v>
      </c>
      <c r="K14" s="13">
        <f t="shared" si="3"/>
        <v>900</v>
      </c>
      <c r="L14" s="14">
        <f t="shared" si="4"/>
        <v>34.700000000000003</v>
      </c>
      <c r="M14" s="8" t="s">
        <v>145</v>
      </c>
      <c r="N14" s="2" t="s">
        <v>52</v>
      </c>
      <c r="O14" s="2" t="s">
        <v>182</v>
      </c>
      <c r="P14" s="2" t="s">
        <v>61</v>
      </c>
      <c r="Q14" s="2" t="s">
        <v>61</v>
      </c>
      <c r="R14" s="2" t="s">
        <v>60</v>
      </c>
      <c r="S14" s="3"/>
      <c r="T14" s="3"/>
      <c r="U14" s="3"/>
      <c r="V14" s="3"/>
      <c r="W14" s="3"/>
      <c r="X14" s="3">
        <v>3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2" t="s">
        <v>52</v>
      </c>
      <c r="AW14" s="2" t="s">
        <v>183</v>
      </c>
      <c r="AX14" s="2" t="s">
        <v>52</v>
      </c>
      <c r="AY14" s="2" t="s">
        <v>148</v>
      </c>
    </row>
    <row r="15" spans="1:51" ht="30" customHeight="1" x14ac:dyDescent="0.3">
      <c r="A15" s="8" t="s">
        <v>184</v>
      </c>
      <c r="B15" s="8" t="s">
        <v>185</v>
      </c>
      <c r="C15" s="8" t="s">
        <v>168</v>
      </c>
      <c r="D15" s="9">
        <v>1</v>
      </c>
      <c r="E15" s="13">
        <f>TRUNC(SUMIF(X5:X16, RIGHTB(O15, 1), F5:F16)*U15, 2)</f>
        <v>34.700000000000003</v>
      </c>
      <c r="F15" s="14">
        <f t="shared" si="0"/>
        <v>34.700000000000003</v>
      </c>
      <c r="G15" s="13">
        <v>0</v>
      </c>
      <c r="H15" s="14">
        <f t="shared" si="1"/>
        <v>0</v>
      </c>
      <c r="I15" s="13">
        <v>0</v>
      </c>
      <c r="J15" s="14">
        <f t="shared" si="2"/>
        <v>0</v>
      </c>
      <c r="K15" s="13">
        <f t="shared" si="3"/>
        <v>34.700000000000003</v>
      </c>
      <c r="L15" s="14">
        <f t="shared" si="4"/>
        <v>34.700000000000003</v>
      </c>
      <c r="M15" s="8" t="s">
        <v>52</v>
      </c>
      <c r="N15" s="2" t="s">
        <v>59</v>
      </c>
      <c r="O15" s="2" t="s">
        <v>186</v>
      </c>
      <c r="P15" s="2" t="s">
        <v>61</v>
      </c>
      <c r="Q15" s="2" t="s">
        <v>61</v>
      </c>
      <c r="R15" s="2" t="s">
        <v>61</v>
      </c>
      <c r="S15" s="3">
        <v>0</v>
      </c>
      <c r="T15" s="3">
        <v>0</v>
      </c>
      <c r="U15" s="3">
        <v>1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2" t="s">
        <v>52</v>
      </c>
      <c r="AW15" s="2" t="s">
        <v>187</v>
      </c>
      <c r="AX15" s="2" t="s">
        <v>52</v>
      </c>
      <c r="AY15" s="2" t="s">
        <v>52</v>
      </c>
    </row>
    <row r="16" spans="1:51" ht="30" customHeight="1" x14ac:dyDescent="0.3">
      <c r="A16" s="8" t="s">
        <v>188</v>
      </c>
      <c r="B16" s="8" t="s">
        <v>189</v>
      </c>
      <c r="C16" s="8" t="s">
        <v>58</v>
      </c>
      <c r="D16" s="9">
        <v>1</v>
      </c>
      <c r="E16" s="13">
        <f>일위대가목록!E13</f>
        <v>0</v>
      </c>
      <c r="F16" s="14">
        <f t="shared" si="0"/>
        <v>0</v>
      </c>
      <c r="G16" s="13">
        <f>일위대가목록!F13</f>
        <v>13097</v>
      </c>
      <c r="H16" s="14">
        <f t="shared" si="1"/>
        <v>13097</v>
      </c>
      <c r="I16" s="13">
        <f>일위대가목록!G13</f>
        <v>0</v>
      </c>
      <c r="J16" s="14">
        <f t="shared" si="2"/>
        <v>0</v>
      </c>
      <c r="K16" s="13">
        <f t="shared" si="3"/>
        <v>13097</v>
      </c>
      <c r="L16" s="14">
        <f t="shared" si="4"/>
        <v>13097</v>
      </c>
      <c r="M16" s="8" t="s">
        <v>52</v>
      </c>
      <c r="N16" s="2" t="s">
        <v>59</v>
      </c>
      <c r="O16" s="2" t="s">
        <v>190</v>
      </c>
      <c r="P16" s="2" t="s">
        <v>60</v>
      </c>
      <c r="Q16" s="2" t="s">
        <v>61</v>
      </c>
      <c r="R16" s="2" t="s">
        <v>61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2" t="s">
        <v>52</v>
      </c>
      <c r="AW16" s="2" t="s">
        <v>191</v>
      </c>
      <c r="AX16" s="2" t="s">
        <v>52</v>
      </c>
      <c r="AY16" s="2" t="s">
        <v>52</v>
      </c>
    </row>
    <row r="17" spans="1:51" ht="30" customHeight="1" x14ac:dyDescent="0.3">
      <c r="A17" s="8" t="s">
        <v>192</v>
      </c>
      <c r="B17" s="8" t="s">
        <v>52</v>
      </c>
      <c r="C17" s="8" t="s">
        <v>52</v>
      </c>
      <c r="D17" s="9"/>
      <c r="E17" s="13"/>
      <c r="F17" s="14">
        <f>TRUNC(SUMIF(N5:N16, N4, F5:F16),0)</f>
        <v>3006</v>
      </c>
      <c r="G17" s="13"/>
      <c r="H17" s="14">
        <f>TRUNC(SUMIF(N5:N16, N4, H5:H16),0)</f>
        <v>13097</v>
      </c>
      <c r="I17" s="13"/>
      <c r="J17" s="14">
        <f>TRUNC(SUMIF(N5:N16, N4, J5:J16),0)</f>
        <v>0</v>
      </c>
      <c r="K17" s="13"/>
      <c r="L17" s="14">
        <f>F17+H17+J17</f>
        <v>16103</v>
      </c>
      <c r="M17" s="8" t="s">
        <v>52</v>
      </c>
      <c r="N17" s="2" t="s">
        <v>64</v>
      </c>
      <c r="O17" s="2" t="s">
        <v>64</v>
      </c>
      <c r="P17" s="2" t="s">
        <v>52</v>
      </c>
      <c r="Q17" s="2" t="s">
        <v>52</v>
      </c>
      <c r="R17" s="2" t="s">
        <v>52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2" t="s">
        <v>52</v>
      </c>
      <c r="AW17" s="2" t="s">
        <v>52</v>
      </c>
      <c r="AX17" s="2" t="s">
        <v>52</v>
      </c>
      <c r="AY17" s="2" t="s">
        <v>52</v>
      </c>
    </row>
    <row r="18" spans="1:51" ht="30" customHeight="1" x14ac:dyDescent="0.3">
      <c r="A18" s="9"/>
      <c r="B18" s="9"/>
      <c r="C18" s="9"/>
      <c r="D18" s="9"/>
      <c r="E18" s="13"/>
      <c r="F18" s="14"/>
      <c r="G18" s="13"/>
      <c r="H18" s="14"/>
      <c r="I18" s="13"/>
      <c r="J18" s="14"/>
      <c r="K18" s="13"/>
      <c r="L18" s="14"/>
      <c r="M18" s="9"/>
    </row>
    <row r="19" spans="1:51" ht="30" customHeight="1" x14ac:dyDescent="0.3">
      <c r="A19" s="33" t="s">
        <v>193</v>
      </c>
      <c r="B19" s="33"/>
      <c r="C19" s="33"/>
      <c r="D19" s="33"/>
      <c r="E19" s="34"/>
      <c r="F19" s="35"/>
      <c r="G19" s="34"/>
      <c r="H19" s="35"/>
      <c r="I19" s="34"/>
      <c r="J19" s="35"/>
      <c r="K19" s="34"/>
      <c r="L19" s="35"/>
      <c r="M19" s="33"/>
      <c r="N19" s="1" t="s">
        <v>69</v>
      </c>
    </row>
    <row r="20" spans="1:51" ht="30" customHeight="1" x14ac:dyDescent="0.3">
      <c r="A20" s="8" t="s">
        <v>198</v>
      </c>
      <c r="B20" s="8" t="s">
        <v>199</v>
      </c>
      <c r="C20" s="8" t="s">
        <v>200</v>
      </c>
      <c r="D20" s="9">
        <v>2.73</v>
      </c>
      <c r="E20" s="13">
        <f>단가대비표!O13</f>
        <v>0</v>
      </c>
      <c r="F20" s="14">
        <f>TRUNC(E20*D20,1)</f>
        <v>0</v>
      </c>
      <c r="G20" s="13">
        <f>단가대비표!P13</f>
        <v>0</v>
      </c>
      <c r="H20" s="14">
        <f>TRUNC(G20*D20,1)</f>
        <v>0</v>
      </c>
      <c r="I20" s="13">
        <f>단가대비표!V13</f>
        <v>0</v>
      </c>
      <c r="J20" s="14">
        <f>TRUNC(I20*D20,1)</f>
        <v>0</v>
      </c>
      <c r="K20" s="13">
        <f t="shared" ref="K20:L24" si="5">TRUNC(E20+G20+I20,1)</f>
        <v>0</v>
      </c>
      <c r="L20" s="14">
        <f t="shared" si="5"/>
        <v>0</v>
      </c>
      <c r="M20" s="8" t="s">
        <v>201</v>
      </c>
      <c r="N20" s="2" t="s">
        <v>69</v>
      </c>
      <c r="O20" s="2" t="s">
        <v>202</v>
      </c>
      <c r="P20" s="2" t="s">
        <v>61</v>
      </c>
      <c r="Q20" s="2" t="s">
        <v>61</v>
      </c>
      <c r="R20" s="2" t="s">
        <v>60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2" t="s">
        <v>52</v>
      </c>
      <c r="AW20" s="2" t="s">
        <v>203</v>
      </c>
      <c r="AX20" s="2" t="s">
        <v>52</v>
      </c>
      <c r="AY20" s="2" t="s">
        <v>52</v>
      </c>
    </row>
    <row r="21" spans="1:51" ht="30" customHeight="1" x14ac:dyDescent="0.3">
      <c r="A21" s="8" t="s">
        <v>204</v>
      </c>
      <c r="B21" s="8" t="s">
        <v>205</v>
      </c>
      <c r="C21" s="8" t="s">
        <v>206</v>
      </c>
      <c r="D21" s="9">
        <v>6.0000000000000001E-3</v>
      </c>
      <c r="E21" s="13">
        <f>단가대비표!O6</f>
        <v>0</v>
      </c>
      <c r="F21" s="14">
        <f>TRUNC(E21*D21,1)</f>
        <v>0</v>
      </c>
      <c r="G21" s="13">
        <f>단가대비표!P6</f>
        <v>0</v>
      </c>
      <c r="H21" s="14">
        <f>TRUNC(G21*D21,1)</f>
        <v>0</v>
      </c>
      <c r="I21" s="13">
        <f>단가대비표!V6</f>
        <v>0</v>
      </c>
      <c r="J21" s="14">
        <f>TRUNC(I21*D21,1)</f>
        <v>0</v>
      </c>
      <c r="K21" s="13">
        <f t="shared" si="5"/>
        <v>0</v>
      </c>
      <c r="L21" s="14">
        <f t="shared" si="5"/>
        <v>0</v>
      </c>
      <c r="M21" s="8" t="s">
        <v>201</v>
      </c>
      <c r="N21" s="2" t="s">
        <v>69</v>
      </c>
      <c r="O21" s="2" t="s">
        <v>207</v>
      </c>
      <c r="P21" s="2" t="s">
        <v>61</v>
      </c>
      <c r="Q21" s="2" t="s">
        <v>61</v>
      </c>
      <c r="R21" s="2" t="s">
        <v>60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2" t="s">
        <v>52</v>
      </c>
      <c r="AW21" s="2" t="s">
        <v>208</v>
      </c>
      <c r="AX21" s="2" t="s">
        <v>52</v>
      </c>
      <c r="AY21" s="2" t="s">
        <v>52</v>
      </c>
    </row>
    <row r="22" spans="1:51" ht="30" customHeight="1" x14ac:dyDescent="0.3">
      <c r="A22" s="8" t="s">
        <v>209</v>
      </c>
      <c r="B22" s="8" t="s">
        <v>210</v>
      </c>
      <c r="C22" s="8" t="s">
        <v>211</v>
      </c>
      <c r="D22" s="9">
        <v>1.4E-2</v>
      </c>
      <c r="E22" s="13">
        <f>단가대비표!O33</f>
        <v>0</v>
      </c>
      <c r="F22" s="14">
        <f>TRUNC(E22*D22,1)</f>
        <v>0</v>
      </c>
      <c r="G22" s="13">
        <f>단가대비표!P33</f>
        <v>216528</v>
      </c>
      <c r="H22" s="14">
        <f>TRUNC(G22*D22,1)</f>
        <v>3031.3</v>
      </c>
      <c r="I22" s="13">
        <f>단가대비표!V33</f>
        <v>0</v>
      </c>
      <c r="J22" s="14">
        <f>TRUNC(I22*D22,1)</f>
        <v>0</v>
      </c>
      <c r="K22" s="13">
        <f t="shared" si="5"/>
        <v>216528</v>
      </c>
      <c r="L22" s="14">
        <f t="shared" si="5"/>
        <v>3031.3</v>
      </c>
      <c r="M22" s="8" t="s">
        <v>52</v>
      </c>
      <c r="N22" s="2" t="s">
        <v>69</v>
      </c>
      <c r="O22" s="2" t="s">
        <v>212</v>
      </c>
      <c r="P22" s="2" t="s">
        <v>61</v>
      </c>
      <c r="Q22" s="2" t="s">
        <v>61</v>
      </c>
      <c r="R22" s="2" t="s">
        <v>60</v>
      </c>
      <c r="S22" s="3"/>
      <c r="T22" s="3"/>
      <c r="U22" s="3"/>
      <c r="V22" s="3">
        <v>1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2" t="s">
        <v>52</v>
      </c>
      <c r="AW22" s="2" t="s">
        <v>213</v>
      </c>
      <c r="AX22" s="2" t="s">
        <v>52</v>
      </c>
      <c r="AY22" s="2" t="s">
        <v>52</v>
      </c>
    </row>
    <row r="23" spans="1:51" ht="30" customHeight="1" x14ac:dyDescent="0.3">
      <c r="A23" s="8" t="s">
        <v>214</v>
      </c>
      <c r="B23" s="8" t="s">
        <v>210</v>
      </c>
      <c r="C23" s="8" t="s">
        <v>211</v>
      </c>
      <c r="D23" s="9">
        <v>4.0000000000000001E-3</v>
      </c>
      <c r="E23" s="13">
        <f>단가대비표!O27</f>
        <v>0</v>
      </c>
      <c r="F23" s="14">
        <f>TRUNC(E23*D23,1)</f>
        <v>0</v>
      </c>
      <c r="G23" s="13">
        <f>단가대비표!P27</f>
        <v>138290</v>
      </c>
      <c r="H23" s="14">
        <f>TRUNC(G23*D23,1)</f>
        <v>553.1</v>
      </c>
      <c r="I23" s="13">
        <f>단가대비표!V27</f>
        <v>0</v>
      </c>
      <c r="J23" s="14">
        <f>TRUNC(I23*D23,1)</f>
        <v>0</v>
      </c>
      <c r="K23" s="13">
        <f t="shared" si="5"/>
        <v>138290</v>
      </c>
      <c r="L23" s="14">
        <f t="shared" si="5"/>
        <v>553.1</v>
      </c>
      <c r="M23" s="8" t="s">
        <v>52</v>
      </c>
      <c r="N23" s="2" t="s">
        <v>69</v>
      </c>
      <c r="O23" s="2" t="s">
        <v>215</v>
      </c>
      <c r="P23" s="2" t="s">
        <v>61</v>
      </c>
      <c r="Q23" s="2" t="s">
        <v>61</v>
      </c>
      <c r="R23" s="2" t="s">
        <v>60</v>
      </c>
      <c r="S23" s="3"/>
      <c r="T23" s="3"/>
      <c r="U23" s="3"/>
      <c r="V23" s="3">
        <v>1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2" t="s">
        <v>52</v>
      </c>
      <c r="AW23" s="2" t="s">
        <v>216</v>
      </c>
      <c r="AX23" s="2" t="s">
        <v>52</v>
      </c>
      <c r="AY23" s="2" t="s">
        <v>52</v>
      </c>
    </row>
    <row r="24" spans="1:51" ht="30" customHeight="1" x14ac:dyDescent="0.3">
      <c r="A24" s="8" t="s">
        <v>217</v>
      </c>
      <c r="B24" s="8" t="s">
        <v>218</v>
      </c>
      <c r="C24" s="8" t="s">
        <v>168</v>
      </c>
      <c r="D24" s="9">
        <v>1</v>
      </c>
      <c r="E24" s="13">
        <v>0</v>
      </c>
      <c r="F24" s="14">
        <f>TRUNC(E24*D24,1)</f>
        <v>0</v>
      </c>
      <c r="G24" s="13">
        <v>0</v>
      </c>
      <c r="H24" s="14">
        <f>TRUNC(G24*D24,1)</f>
        <v>0</v>
      </c>
      <c r="I24" s="13">
        <f>TRUNC(SUMIF(V20:V24, RIGHTB(O24, 1), H20:H24)*U24, 2)</f>
        <v>71.680000000000007</v>
      </c>
      <c r="J24" s="14">
        <f>TRUNC(I24*D24,1)</f>
        <v>71.599999999999994</v>
      </c>
      <c r="K24" s="13">
        <f t="shared" si="5"/>
        <v>71.599999999999994</v>
      </c>
      <c r="L24" s="14">
        <f t="shared" si="5"/>
        <v>71.599999999999994</v>
      </c>
      <c r="M24" s="8" t="s">
        <v>52</v>
      </c>
      <c r="N24" s="2" t="s">
        <v>69</v>
      </c>
      <c r="O24" s="2" t="s">
        <v>169</v>
      </c>
      <c r="P24" s="2" t="s">
        <v>61</v>
      </c>
      <c r="Q24" s="2" t="s">
        <v>61</v>
      </c>
      <c r="R24" s="2" t="s">
        <v>61</v>
      </c>
      <c r="S24" s="3">
        <v>1</v>
      </c>
      <c r="T24" s="3">
        <v>2</v>
      </c>
      <c r="U24" s="3">
        <v>0.02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2" t="s">
        <v>52</v>
      </c>
      <c r="AW24" s="2" t="s">
        <v>219</v>
      </c>
      <c r="AX24" s="2" t="s">
        <v>52</v>
      </c>
      <c r="AY24" s="2" t="s">
        <v>52</v>
      </c>
    </row>
    <row r="25" spans="1:51" ht="30" customHeight="1" x14ac:dyDescent="0.3">
      <c r="A25" s="8" t="s">
        <v>192</v>
      </c>
      <c r="B25" s="8" t="s">
        <v>52</v>
      </c>
      <c r="C25" s="8" t="s">
        <v>52</v>
      </c>
      <c r="D25" s="9"/>
      <c r="E25" s="13"/>
      <c r="F25" s="14">
        <f>TRUNC(SUMIF(N20:N24, N19, F20:F24),0)</f>
        <v>0</v>
      </c>
      <c r="G25" s="13"/>
      <c r="H25" s="14">
        <f>TRUNC(SUMIF(N20:N24, N19, H20:H24),0)</f>
        <v>3584</v>
      </c>
      <c r="I25" s="13"/>
      <c r="J25" s="14">
        <f>TRUNC(SUMIF(N20:N24, N19, J20:J24),0)</f>
        <v>71</v>
      </c>
      <c r="K25" s="13"/>
      <c r="L25" s="14">
        <f>F25+H25+J25</f>
        <v>3655</v>
      </c>
      <c r="M25" s="8" t="s">
        <v>52</v>
      </c>
      <c r="N25" s="2" t="s">
        <v>64</v>
      </c>
      <c r="O25" s="2" t="s">
        <v>64</v>
      </c>
      <c r="P25" s="2" t="s">
        <v>52</v>
      </c>
      <c r="Q25" s="2" t="s">
        <v>52</v>
      </c>
      <c r="R25" s="2" t="s">
        <v>52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2" t="s">
        <v>52</v>
      </c>
      <c r="AW25" s="2" t="s">
        <v>52</v>
      </c>
      <c r="AX25" s="2" t="s">
        <v>52</v>
      </c>
      <c r="AY25" s="2" t="s">
        <v>52</v>
      </c>
    </row>
    <row r="26" spans="1:51" ht="30" customHeight="1" x14ac:dyDescent="0.3">
      <c r="A26" s="9"/>
      <c r="B26" s="9"/>
      <c r="C26" s="9"/>
      <c r="D26" s="9"/>
      <c r="E26" s="13"/>
      <c r="F26" s="14"/>
      <c r="G26" s="13"/>
      <c r="H26" s="14"/>
      <c r="I26" s="13"/>
      <c r="J26" s="14"/>
      <c r="K26" s="13"/>
      <c r="L26" s="14"/>
      <c r="M26" s="9"/>
    </row>
    <row r="27" spans="1:51" ht="30" customHeight="1" x14ac:dyDescent="0.3">
      <c r="A27" s="33" t="s">
        <v>220</v>
      </c>
      <c r="B27" s="33"/>
      <c r="C27" s="33"/>
      <c r="D27" s="33"/>
      <c r="E27" s="34"/>
      <c r="F27" s="35"/>
      <c r="G27" s="34"/>
      <c r="H27" s="35"/>
      <c r="I27" s="34"/>
      <c r="J27" s="35"/>
      <c r="K27" s="34"/>
      <c r="L27" s="35"/>
      <c r="M27" s="33"/>
      <c r="N27" s="1" t="s">
        <v>80</v>
      </c>
    </row>
    <row r="28" spans="1:51" ht="30" customHeight="1" x14ac:dyDescent="0.3">
      <c r="A28" s="8" t="s">
        <v>222</v>
      </c>
      <c r="B28" s="8" t="s">
        <v>210</v>
      </c>
      <c r="C28" s="8" t="s">
        <v>211</v>
      </c>
      <c r="D28" s="9">
        <v>1.45</v>
      </c>
      <c r="E28" s="13">
        <f>단가대비표!O32</f>
        <v>0</v>
      </c>
      <c r="F28" s="14">
        <f>TRUNC(E28*D28,1)</f>
        <v>0</v>
      </c>
      <c r="G28" s="13">
        <f>단가대비표!P32</f>
        <v>193212</v>
      </c>
      <c r="H28" s="14">
        <f>TRUNC(G28*D28,1)</f>
        <v>280157.40000000002</v>
      </c>
      <c r="I28" s="13">
        <f>단가대비표!V32</f>
        <v>0</v>
      </c>
      <c r="J28" s="14">
        <f>TRUNC(I28*D28,1)</f>
        <v>0</v>
      </c>
      <c r="K28" s="13">
        <f>TRUNC(E28+G28+I28,1)</f>
        <v>193212</v>
      </c>
      <c r="L28" s="14">
        <f>TRUNC(F28+H28+J28,1)</f>
        <v>280157.40000000002</v>
      </c>
      <c r="M28" s="8" t="s">
        <v>52</v>
      </c>
      <c r="N28" s="2" t="s">
        <v>80</v>
      </c>
      <c r="O28" s="2" t="s">
        <v>223</v>
      </c>
      <c r="P28" s="2" t="s">
        <v>61</v>
      </c>
      <c r="Q28" s="2" t="s">
        <v>61</v>
      </c>
      <c r="R28" s="2" t="s">
        <v>60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2" t="s">
        <v>52</v>
      </c>
      <c r="AW28" s="2" t="s">
        <v>224</v>
      </c>
      <c r="AX28" s="2" t="s">
        <v>52</v>
      </c>
      <c r="AY28" s="2" t="s">
        <v>52</v>
      </c>
    </row>
    <row r="29" spans="1:51" ht="30" customHeight="1" x14ac:dyDescent="0.3">
      <c r="A29" s="8" t="s">
        <v>192</v>
      </c>
      <c r="B29" s="8" t="s">
        <v>52</v>
      </c>
      <c r="C29" s="8" t="s">
        <v>52</v>
      </c>
      <c r="D29" s="9"/>
      <c r="E29" s="13"/>
      <c r="F29" s="14">
        <f>TRUNC(SUMIF(N28:N28, N27, F28:F28),0)</f>
        <v>0</v>
      </c>
      <c r="G29" s="13"/>
      <c r="H29" s="14">
        <f>TRUNC(SUMIF(N28:N28, N27, H28:H28),0)</f>
        <v>280157</v>
      </c>
      <c r="I29" s="13"/>
      <c r="J29" s="14">
        <f>TRUNC(SUMIF(N28:N28, N27, J28:J28),0)</f>
        <v>0</v>
      </c>
      <c r="K29" s="13"/>
      <c r="L29" s="14">
        <f>F29+H29+J29</f>
        <v>280157</v>
      </c>
      <c r="M29" s="8" t="s">
        <v>52</v>
      </c>
      <c r="N29" s="2" t="s">
        <v>64</v>
      </c>
      <c r="O29" s="2" t="s">
        <v>64</v>
      </c>
      <c r="P29" s="2" t="s">
        <v>52</v>
      </c>
      <c r="Q29" s="2" t="s">
        <v>52</v>
      </c>
      <c r="R29" s="2" t="s">
        <v>52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2" t="s">
        <v>52</v>
      </c>
      <c r="AW29" s="2" t="s">
        <v>52</v>
      </c>
      <c r="AX29" s="2" t="s">
        <v>52</v>
      </c>
      <c r="AY29" s="2" t="s">
        <v>52</v>
      </c>
    </row>
    <row r="30" spans="1:51" ht="30" customHeight="1" x14ac:dyDescent="0.3">
      <c r="A30" s="9"/>
      <c r="B30" s="9"/>
      <c r="C30" s="9"/>
      <c r="D30" s="9"/>
      <c r="E30" s="13"/>
      <c r="F30" s="14"/>
      <c r="G30" s="13"/>
      <c r="H30" s="14"/>
      <c r="I30" s="13"/>
      <c r="J30" s="14"/>
      <c r="K30" s="13"/>
      <c r="L30" s="14"/>
      <c r="M30" s="9"/>
    </row>
    <row r="31" spans="1:51" ht="30" customHeight="1" x14ac:dyDescent="0.3">
      <c r="A31" s="33" t="s">
        <v>225</v>
      </c>
      <c r="B31" s="33"/>
      <c r="C31" s="33"/>
      <c r="D31" s="33"/>
      <c r="E31" s="34"/>
      <c r="F31" s="35"/>
      <c r="G31" s="34"/>
      <c r="H31" s="35"/>
      <c r="I31" s="34"/>
      <c r="J31" s="35"/>
      <c r="K31" s="34"/>
      <c r="L31" s="35"/>
      <c r="M31" s="33"/>
      <c r="N31" s="1" t="s">
        <v>84</v>
      </c>
    </row>
    <row r="32" spans="1:51" ht="30" customHeight="1" x14ac:dyDescent="0.3">
      <c r="A32" s="8" t="s">
        <v>228</v>
      </c>
      <c r="B32" s="8" t="s">
        <v>229</v>
      </c>
      <c r="C32" s="8" t="s">
        <v>200</v>
      </c>
      <c r="D32" s="9">
        <v>3.1389999999999998</v>
      </c>
      <c r="E32" s="13">
        <f>단가대비표!O12</f>
        <v>3090</v>
      </c>
      <c r="F32" s="14">
        <f>TRUNC(E32*D32,1)</f>
        <v>9699.5</v>
      </c>
      <c r="G32" s="13">
        <f>단가대비표!P12</f>
        <v>0</v>
      </c>
      <c r="H32" s="14">
        <f>TRUNC(G32*D32,1)</f>
        <v>0</v>
      </c>
      <c r="I32" s="13">
        <f>단가대비표!V12</f>
        <v>0</v>
      </c>
      <c r="J32" s="14">
        <f>TRUNC(I32*D32,1)</f>
        <v>0</v>
      </c>
      <c r="K32" s="13">
        <f t="shared" ref="K32:L34" si="6">TRUNC(E32+G32+I32,1)</f>
        <v>3090</v>
      </c>
      <c r="L32" s="14">
        <f t="shared" si="6"/>
        <v>9699.5</v>
      </c>
      <c r="M32" s="8" t="s">
        <v>52</v>
      </c>
      <c r="N32" s="2" t="s">
        <v>84</v>
      </c>
      <c r="O32" s="2" t="s">
        <v>230</v>
      </c>
      <c r="P32" s="2" t="s">
        <v>61</v>
      </c>
      <c r="Q32" s="2" t="s">
        <v>61</v>
      </c>
      <c r="R32" s="2" t="s">
        <v>60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2" t="s">
        <v>52</v>
      </c>
      <c r="AW32" s="2" t="s">
        <v>231</v>
      </c>
      <c r="AX32" s="2" t="s">
        <v>52</v>
      </c>
      <c r="AY32" s="2" t="s">
        <v>52</v>
      </c>
    </row>
    <row r="33" spans="1:51" ht="30" customHeight="1" x14ac:dyDescent="0.3">
      <c r="A33" s="8" t="s">
        <v>232</v>
      </c>
      <c r="B33" s="8" t="s">
        <v>233</v>
      </c>
      <c r="C33" s="8" t="s">
        <v>200</v>
      </c>
      <c r="D33" s="9">
        <v>2.8540000000000001</v>
      </c>
      <c r="E33" s="13">
        <f>일위대가목록!E14</f>
        <v>264</v>
      </c>
      <c r="F33" s="14">
        <f>TRUNC(E33*D33,1)</f>
        <v>753.4</v>
      </c>
      <c r="G33" s="13">
        <f>일위대가목록!F14</f>
        <v>5867</v>
      </c>
      <c r="H33" s="14">
        <f>TRUNC(G33*D33,1)</f>
        <v>16744.400000000001</v>
      </c>
      <c r="I33" s="13">
        <f>일위대가목록!G14</f>
        <v>13</v>
      </c>
      <c r="J33" s="14">
        <f>TRUNC(I33*D33,1)</f>
        <v>37.1</v>
      </c>
      <c r="K33" s="13">
        <f t="shared" si="6"/>
        <v>6144</v>
      </c>
      <c r="L33" s="14">
        <f t="shared" si="6"/>
        <v>17534.900000000001</v>
      </c>
      <c r="M33" s="8" t="s">
        <v>52</v>
      </c>
      <c r="N33" s="2" t="s">
        <v>84</v>
      </c>
      <c r="O33" s="2" t="s">
        <v>234</v>
      </c>
      <c r="P33" s="2" t="s">
        <v>60</v>
      </c>
      <c r="Q33" s="2" t="s">
        <v>61</v>
      </c>
      <c r="R33" s="2" t="s">
        <v>61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2" t="s">
        <v>52</v>
      </c>
      <c r="AW33" s="2" t="s">
        <v>235</v>
      </c>
      <c r="AX33" s="2" t="s">
        <v>52</v>
      </c>
      <c r="AY33" s="2" t="s">
        <v>52</v>
      </c>
    </row>
    <row r="34" spans="1:51" ht="30" customHeight="1" x14ac:dyDescent="0.3">
      <c r="A34" s="8" t="s">
        <v>236</v>
      </c>
      <c r="B34" s="8" t="s">
        <v>237</v>
      </c>
      <c r="C34" s="8" t="s">
        <v>200</v>
      </c>
      <c r="D34" s="9">
        <v>-0.28999999999999998</v>
      </c>
      <c r="E34" s="13">
        <f>단가대비표!O7</f>
        <v>1450</v>
      </c>
      <c r="F34" s="14">
        <f>TRUNC(E34*D34,1)</f>
        <v>-420.5</v>
      </c>
      <c r="G34" s="13">
        <f>단가대비표!P7</f>
        <v>0</v>
      </c>
      <c r="H34" s="14">
        <f>TRUNC(G34*D34,1)</f>
        <v>0</v>
      </c>
      <c r="I34" s="13">
        <f>단가대비표!V7</f>
        <v>0</v>
      </c>
      <c r="J34" s="14">
        <f>TRUNC(I34*D34,1)</f>
        <v>0</v>
      </c>
      <c r="K34" s="13">
        <f t="shared" si="6"/>
        <v>1450</v>
      </c>
      <c r="L34" s="14">
        <f t="shared" si="6"/>
        <v>-420.5</v>
      </c>
      <c r="M34" s="8" t="s">
        <v>238</v>
      </c>
      <c r="N34" s="2" t="s">
        <v>84</v>
      </c>
      <c r="O34" s="2" t="s">
        <v>239</v>
      </c>
      <c r="P34" s="2" t="s">
        <v>61</v>
      </c>
      <c r="Q34" s="2" t="s">
        <v>61</v>
      </c>
      <c r="R34" s="2" t="s">
        <v>60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2" t="s">
        <v>52</v>
      </c>
      <c r="AW34" s="2" t="s">
        <v>240</v>
      </c>
      <c r="AX34" s="2" t="s">
        <v>52</v>
      </c>
      <c r="AY34" s="2" t="s">
        <v>52</v>
      </c>
    </row>
    <row r="35" spans="1:51" ht="30" customHeight="1" x14ac:dyDescent="0.3">
      <c r="A35" s="8" t="s">
        <v>192</v>
      </c>
      <c r="B35" s="8" t="s">
        <v>52</v>
      </c>
      <c r="C35" s="8" t="s">
        <v>52</v>
      </c>
      <c r="D35" s="9"/>
      <c r="E35" s="13"/>
      <c r="F35" s="14">
        <f>TRUNC(SUMIF(N32:N34, N31, F32:F34),0)</f>
        <v>10032</v>
      </c>
      <c r="G35" s="13"/>
      <c r="H35" s="14">
        <f>TRUNC(SUMIF(N32:N34, N31, H32:H34),0)</f>
        <v>16744</v>
      </c>
      <c r="I35" s="13"/>
      <c r="J35" s="14">
        <f>TRUNC(SUMIF(N32:N34, N31, J32:J34),0)</f>
        <v>37</v>
      </c>
      <c r="K35" s="13"/>
      <c r="L35" s="14">
        <f>F35+H35+J35</f>
        <v>26813</v>
      </c>
      <c r="M35" s="8" t="s">
        <v>52</v>
      </c>
      <c r="N35" s="2" t="s">
        <v>64</v>
      </c>
      <c r="O35" s="2" t="s">
        <v>64</v>
      </c>
      <c r="P35" s="2" t="s">
        <v>52</v>
      </c>
      <c r="Q35" s="2" t="s">
        <v>52</v>
      </c>
      <c r="R35" s="2" t="s">
        <v>52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2" t="s">
        <v>52</v>
      </c>
      <c r="AW35" s="2" t="s">
        <v>52</v>
      </c>
      <c r="AX35" s="2" t="s">
        <v>52</v>
      </c>
      <c r="AY35" s="2" t="s">
        <v>52</v>
      </c>
    </row>
    <row r="36" spans="1:51" ht="30" customHeight="1" x14ac:dyDescent="0.3">
      <c r="A36" s="9"/>
      <c r="B36" s="9"/>
      <c r="C36" s="9"/>
      <c r="D36" s="9"/>
      <c r="E36" s="13"/>
      <c r="F36" s="14"/>
      <c r="G36" s="13"/>
      <c r="H36" s="14"/>
      <c r="I36" s="13"/>
      <c r="J36" s="14"/>
      <c r="K36" s="13"/>
      <c r="L36" s="14"/>
      <c r="M36" s="9"/>
    </row>
    <row r="37" spans="1:51" ht="30" customHeight="1" x14ac:dyDescent="0.3">
      <c r="A37" s="33" t="s">
        <v>241</v>
      </c>
      <c r="B37" s="33"/>
      <c r="C37" s="33"/>
      <c r="D37" s="33"/>
      <c r="E37" s="34"/>
      <c r="F37" s="35"/>
      <c r="G37" s="34"/>
      <c r="H37" s="35"/>
      <c r="I37" s="34"/>
      <c r="J37" s="35"/>
      <c r="K37" s="34"/>
      <c r="L37" s="35"/>
      <c r="M37" s="33"/>
      <c r="N37" s="1" t="s">
        <v>87</v>
      </c>
    </row>
    <row r="38" spans="1:51" ht="30" customHeight="1" x14ac:dyDescent="0.3">
      <c r="A38" s="8" t="s">
        <v>228</v>
      </c>
      <c r="B38" s="8" t="s">
        <v>229</v>
      </c>
      <c r="C38" s="8" t="s">
        <v>200</v>
      </c>
      <c r="D38" s="9">
        <v>4.1859999999999999</v>
      </c>
      <c r="E38" s="13">
        <f>단가대비표!O12</f>
        <v>3090</v>
      </c>
      <c r="F38" s="14">
        <f>TRUNC(E38*D38,1)</f>
        <v>12934.7</v>
      </c>
      <c r="G38" s="13">
        <f>단가대비표!P12</f>
        <v>0</v>
      </c>
      <c r="H38" s="14">
        <f>TRUNC(G38*D38,1)</f>
        <v>0</v>
      </c>
      <c r="I38" s="13">
        <f>단가대비표!V12</f>
        <v>0</v>
      </c>
      <c r="J38" s="14">
        <f>TRUNC(I38*D38,1)</f>
        <v>0</v>
      </c>
      <c r="K38" s="13">
        <f t="shared" ref="K38:L40" si="7">TRUNC(E38+G38+I38,1)</f>
        <v>3090</v>
      </c>
      <c r="L38" s="14">
        <f t="shared" si="7"/>
        <v>12934.7</v>
      </c>
      <c r="M38" s="8" t="s">
        <v>52</v>
      </c>
      <c r="N38" s="2" t="s">
        <v>87</v>
      </c>
      <c r="O38" s="2" t="s">
        <v>230</v>
      </c>
      <c r="P38" s="2" t="s">
        <v>61</v>
      </c>
      <c r="Q38" s="2" t="s">
        <v>61</v>
      </c>
      <c r="R38" s="2" t="s">
        <v>60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2" t="s">
        <v>52</v>
      </c>
      <c r="AW38" s="2" t="s">
        <v>244</v>
      </c>
      <c r="AX38" s="2" t="s">
        <v>52</v>
      </c>
      <c r="AY38" s="2" t="s">
        <v>52</v>
      </c>
    </row>
    <row r="39" spans="1:51" ht="30" customHeight="1" x14ac:dyDescent="0.3">
      <c r="A39" s="8" t="s">
        <v>232</v>
      </c>
      <c r="B39" s="8" t="s">
        <v>233</v>
      </c>
      <c r="C39" s="8" t="s">
        <v>200</v>
      </c>
      <c r="D39" s="9">
        <v>3.806</v>
      </c>
      <c r="E39" s="13">
        <f>일위대가목록!E14</f>
        <v>264</v>
      </c>
      <c r="F39" s="14">
        <f>TRUNC(E39*D39,1)</f>
        <v>1004.7</v>
      </c>
      <c r="G39" s="13">
        <f>일위대가목록!F14</f>
        <v>5867</v>
      </c>
      <c r="H39" s="14">
        <f>TRUNC(G39*D39,1)</f>
        <v>22329.8</v>
      </c>
      <c r="I39" s="13">
        <f>일위대가목록!G14</f>
        <v>13</v>
      </c>
      <c r="J39" s="14">
        <f>TRUNC(I39*D39,1)</f>
        <v>49.4</v>
      </c>
      <c r="K39" s="13">
        <f t="shared" si="7"/>
        <v>6144</v>
      </c>
      <c r="L39" s="14">
        <f t="shared" si="7"/>
        <v>23383.9</v>
      </c>
      <c r="M39" s="8" t="s">
        <v>52</v>
      </c>
      <c r="N39" s="2" t="s">
        <v>87</v>
      </c>
      <c r="O39" s="2" t="s">
        <v>234</v>
      </c>
      <c r="P39" s="2" t="s">
        <v>60</v>
      </c>
      <c r="Q39" s="2" t="s">
        <v>61</v>
      </c>
      <c r="R39" s="2" t="s">
        <v>61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2" t="s">
        <v>52</v>
      </c>
      <c r="AW39" s="2" t="s">
        <v>245</v>
      </c>
      <c r="AX39" s="2" t="s">
        <v>52</v>
      </c>
      <c r="AY39" s="2" t="s">
        <v>52</v>
      </c>
    </row>
    <row r="40" spans="1:51" ht="30" customHeight="1" x14ac:dyDescent="0.3">
      <c r="A40" s="8" t="s">
        <v>236</v>
      </c>
      <c r="B40" s="8" t="s">
        <v>237</v>
      </c>
      <c r="C40" s="8" t="s">
        <v>200</v>
      </c>
      <c r="D40" s="9">
        <v>-0.38</v>
      </c>
      <c r="E40" s="13">
        <f>단가대비표!O7</f>
        <v>1450</v>
      </c>
      <c r="F40" s="14">
        <f>TRUNC(E40*D40,1)</f>
        <v>-551</v>
      </c>
      <c r="G40" s="13">
        <f>단가대비표!P7</f>
        <v>0</v>
      </c>
      <c r="H40" s="14">
        <f>TRUNC(G40*D40,1)</f>
        <v>0</v>
      </c>
      <c r="I40" s="13">
        <f>단가대비표!V7</f>
        <v>0</v>
      </c>
      <c r="J40" s="14">
        <f>TRUNC(I40*D40,1)</f>
        <v>0</v>
      </c>
      <c r="K40" s="13">
        <f t="shared" si="7"/>
        <v>1450</v>
      </c>
      <c r="L40" s="14">
        <f t="shared" si="7"/>
        <v>-551</v>
      </c>
      <c r="M40" s="8" t="s">
        <v>238</v>
      </c>
      <c r="N40" s="2" t="s">
        <v>87</v>
      </c>
      <c r="O40" s="2" t="s">
        <v>239</v>
      </c>
      <c r="P40" s="2" t="s">
        <v>61</v>
      </c>
      <c r="Q40" s="2" t="s">
        <v>61</v>
      </c>
      <c r="R40" s="2" t="s">
        <v>60</v>
      </c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2" t="s">
        <v>52</v>
      </c>
      <c r="AW40" s="2" t="s">
        <v>246</v>
      </c>
      <c r="AX40" s="2" t="s">
        <v>52</v>
      </c>
      <c r="AY40" s="2" t="s">
        <v>52</v>
      </c>
    </row>
    <row r="41" spans="1:51" ht="30" customHeight="1" x14ac:dyDescent="0.3">
      <c r="A41" s="8" t="s">
        <v>192</v>
      </c>
      <c r="B41" s="8" t="s">
        <v>52</v>
      </c>
      <c r="C41" s="8" t="s">
        <v>52</v>
      </c>
      <c r="D41" s="9"/>
      <c r="E41" s="13"/>
      <c r="F41" s="14">
        <f>TRUNC(SUMIF(N38:N40, N37, F38:F40),0)</f>
        <v>13388</v>
      </c>
      <c r="G41" s="13"/>
      <c r="H41" s="14">
        <f>TRUNC(SUMIF(N38:N40, N37, H38:H40),0)</f>
        <v>22329</v>
      </c>
      <c r="I41" s="13"/>
      <c r="J41" s="14">
        <f>TRUNC(SUMIF(N38:N40, N37, J38:J40),0)</f>
        <v>49</v>
      </c>
      <c r="K41" s="13"/>
      <c r="L41" s="14">
        <f>F41+H41+J41</f>
        <v>35766</v>
      </c>
      <c r="M41" s="8" t="s">
        <v>52</v>
      </c>
      <c r="N41" s="2" t="s">
        <v>64</v>
      </c>
      <c r="O41" s="2" t="s">
        <v>64</v>
      </c>
      <c r="P41" s="2" t="s">
        <v>52</v>
      </c>
      <c r="Q41" s="2" t="s">
        <v>52</v>
      </c>
      <c r="R41" s="2" t="s">
        <v>52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2" t="s">
        <v>52</v>
      </c>
      <c r="AW41" s="2" t="s">
        <v>52</v>
      </c>
      <c r="AX41" s="2" t="s">
        <v>52</v>
      </c>
      <c r="AY41" s="2" t="s">
        <v>52</v>
      </c>
    </row>
    <row r="42" spans="1:51" ht="30" customHeight="1" x14ac:dyDescent="0.3">
      <c r="A42" s="9"/>
      <c r="B42" s="9"/>
      <c r="C42" s="9"/>
      <c r="D42" s="9"/>
      <c r="E42" s="13"/>
      <c r="F42" s="14"/>
      <c r="G42" s="13"/>
      <c r="H42" s="14"/>
      <c r="I42" s="13"/>
      <c r="J42" s="14"/>
      <c r="K42" s="13"/>
      <c r="L42" s="14"/>
      <c r="M42" s="9"/>
    </row>
    <row r="43" spans="1:51" ht="30" customHeight="1" x14ac:dyDescent="0.3">
      <c r="A43" s="33" t="s">
        <v>247</v>
      </c>
      <c r="B43" s="33"/>
      <c r="C43" s="33"/>
      <c r="D43" s="33"/>
      <c r="E43" s="34"/>
      <c r="F43" s="35"/>
      <c r="G43" s="34"/>
      <c r="H43" s="35"/>
      <c r="I43" s="34"/>
      <c r="J43" s="35"/>
      <c r="K43" s="34"/>
      <c r="L43" s="35"/>
      <c r="M43" s="33"/>
      <c r="N43" s="1" t="s">
        <v>91</v>
      </c>
    </row>
    <row r="44" spans="1:51" ht="30" customHeight="1" x14ac:dyDescent="0.3">
      <c r="A44" s="8" t="s">
        <v>249</v>
      </c>
      <c r="B44" s="8" t="s">
        <v>250</v>
      </c>
      <c r="C44" s="8" t="s">
        <v>251</v>
      </c>
      <c r="D44" s="9">
        <v>0.06</v>
      </c>
      <c r="E44" s="13">
        <f>단가대비표!O22</f>
        <v>9433</v>
      </c>
      <c r="F44" s="14">
        <f>TRUNC(E44*D44,1)</f>
        <v>565.9</v>
      </c>
      <c r="G44" s="13">
        <f>단가대비표!P22</f>
        <v>0</v>
      </c>
      <c r="H44" s="14">
        <f>TRUNC(G44*D44,1)</f>
        <v>0</v>
      </c>
      <c r="I44" s="13">
        <f>단가대비표!V22</f>
        <v>0</v>
      </c>
      <c r="J44" s="14">
        <f>TRUNC(I44*D44,1)</f>
        <v>0</v>
      </c>
      <c r="K44" s="13">
        <f>TRUNC(E44+G44+I44,1)</f>
        <v>9433</v>
      </c>
      <c r="L44" s="14">
        <f>TRUNC(F44+H44+J44,1)</f>
        <v>565.9</v>
      </c>
      <c r="M44" s="8" t="s">
        <v>52</v>
      </c>
      <c r="N44" s="2" t="s">
        <v>91</v>
      </c>
      <c r="O44" s="2" t="s">
        <v>252</v>
      </c>
      <c r="P44" s="2" t="s">
        <v>61</v>
      </c>
      <c r="Q44" s="2" t="s">
        <v>61</v>
      </c>
      <c r="R44" s="2" t="s">
        <v>60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2" t="s">
        <v>52</v>
      </c>
      <c r="AW44" s="2" t="s">
        <v>253</v>
      </c>
      <c r="AX44" s="2" t="s">
        <v>52</v>
      </c>
      <c r="AY44" s="2" t="s">
        <v>52</v>
      </c>
    </row>
    <row r="45" spans="1:51" ht="30" customHeight="1" x14ac:dyDescent="0.3">
      <c r="A45" s="8" t="s">
        <v>254</v>
      </c>
      <c r="B45" s="8" t="s">
        <v>255</v>
      </c>
      <c r="C45" s="8" t="s">
        <v>68</v>
      </c>
      <c r="D45" s="9">
        <v>1</v>
      </c>
      <c r="E45" s="13">
        <f>일위대가목록!E18</f>
        <v>0</v>
      </c>
      <c r="F45" s="14">
        <f>TRUNC(E45*D45,1)</f>
        <v>0</v>
      </c>
      <c r="G45" s="13">
        <f>일위대가목록!F18</f>
        <v>4483</v>
      </c>
      <c r="H45" s="14">
        <f>TRUNC(G45*D45,1)</f>
        <v>4483</v>
      </c>
      <c r="I45" s="13">
        <f>일위대가목록!G18</f>
        <v>0</v>
      </c>
      <c r="J45" s="14">
        <f>TRUNC(I45*D45,1)</f>
        <v>0</v>
      </c>
      <c r="K45" s="13">
        <f>TRUNC(E45+G45+I45,1)</f>
        <v>4483</v>
      </c>
      <c r="L45" s="14">
        <f>TRUNC(F45+H45+J45,1)</f>
        <v>4483</v>
      </c>
      <c r="M45" s="8" t="s">
        <v>52</v>
      </c>
      <c r="N45" s="2" t="s">
        <v>91</v>
      </c>
      <c r="O45" s="2" t="s">
        <v>256</v>
      </c>
      <c r="P45" s="2" t="s">
        <v>60</v>
      </c>
      <c r="Q45" s="2" t="s">
        <v>61</v>
      </c>
      <c r="R45" s="2" t="s">
        <v>61</v>
      </c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2" t="s">
        <v>52</v>
      </c>
      <c r="AW45" s="2" t="s">
        <v>257</v>
      </c>
      <c r="AX45" s="2" t="s">
        <v>52</v>
      </c>
      <c r="AY45" s="2" t="s">
        <v>52</v>
      </c>
    </row>
    <row r="46" spans="1:51" ht="30" customHeight="1" x14ac:dyDescent="0.3">
      <c r="A46" s="8" t="s">
        <v>192</v>
      </c>
      <c r="B46" s="8" t="s">
        <v>52</v>
      </c>
      <c r="C46" s="8" t="s">
        <v>52</v>
      </c>
      <c r="D46" s="9"/>
      <c r="E46" s="13"/>
      <c r="F46" s="14">
        <f>TRUNC(SUMIF(N44:N45, N43, F44:F45),0)</f>
        <v>565</v>
      </c>
      <c r="G46" s="13"/>
      <c r="H46" s="14">
        <f>TRUNC(SUMIF(N44:N45, N43, H44:H45),0)</f>
        <v>4483</v>
      </c>
      <c r="I46" s="13"/>
      <c r="J46" s="14">
        <f>TRUNC(SUMIF(N44:N45, N43, J44:J45),0)</f>
        <v>0</v>
      </c>
      <c r="K46" s="13"/>
      <c r="L46" s="14">
        <f>F46+H46+J46</f>
        <v>5048</v>
      </c>
      <c r="M46" s="8" t="s">
        <v>52</v>
      </c>
      <c r="N46" s="2" t="s">
        <v>64</v>
      </c>
      <c r="O46" s="2" t="s">
        <v>64</v>
      </c>
      <c r="P46" s="2" t="s">
        <v>52</v>
      </c>
      <c r="Q46" s="2" t="s">
        <v>52</v>
      </c>
      <c r="R46" s="2" t="s">
        <v>52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2" t="s">
        <v>52</v>
      </c>
      <c r="AW46" s="2" t="s">
        <v>52</v>
      </c>
      <c r="AX46" s="2" t="s">
        <v>52</v>
      </c>
      <c r="AY46" s="2" t="s">
        <v>52</v>
      </c>
    </row>
    <row r="47" spans="1:51" ht="30" customHeight="1" x14ac:dyDescent="0.3">
      <c r="A47" s="9"/>
      <c r="B47" s="9"/>
      <c r="C47" s="9"/>
      <c r="D47" s="9"/>
      <c r="E47" s="13"/>
      <c r="F47" s="14"/>
      <c r="G47" s="13"/>
      <c r="H47" s="14"/>
      <c r="I47" s="13"/>
      <c r="J47" s="14"/>
      <c r="K47" s="13"/>
      <c r="L47" s="14"/>
      <c r="M47" s="9"/>
    </row>
    <row r="48" spans="1:51" ht="30" customHeight="1" x14ac:dyDescent="0.3">
      <c r="A48" s="33" t="s">
        <v>258</v>
      </c>
      <c r="B48" s="33"/>
      <c r="C48" s="33"/>
      <c r="D48" s="33"/>
      <c r="E48" s="34"/>
      <c r="F48" s="35"/>
      <c r="G48" s="34"/>
      <c r="H48" s="35"/>
      <c r="I48" s="34"/>
      <c r="J48" s="35"/>
      <c r="K48" s="34"/>
      <c r="L48" s="35"/>
      <c r="M48" s="33"/>
      <c r="N48" s="1" t="s">
        <v>94</v>
      </c>
    </row>
    <row r="49" spans="1:51" ht="30" customHeight="1" x14ac:dyDescent="0.3">
      <c r="A49" s="8" t="s">
        <v>249</v>
      </c>
      <c r="B49" s="8" t="s">
        <v>250</v>
      </c>
      <c r="C49" s="8" t="s">
        <v>251</v>
      </c>
      <c r="D49" s="9">
        <v>1.4999999999999999E-2</v>
      </c>
      <c r="E49" s="13">
        <f>단가대비표!O22</f>
        <v>9433</v>
      </c>
      <c r="F49" s="14">
        <f>TRUNC(E49*D49,1)</f>
        <v>141.4</v>
      </c>
      <c r="G49" s="13">
        <f>단가대비표!P22</f>
        <v>0</v>
      </c>
      <c r="H49" s="14">
        <f>TRUNC(G49*D49,1)</f>
        <v>0</v>
      </c>
      <c r="I49" s="13">
        <f>단가대비표!V22</f>
        <v>0</v>
      </c>
      <c r="J49" s="14">
        <f>TRUNC(I49*D49,1)</f>
        <v>0</v>
      </c>
      <c r="K49" s="13">
        <f>TRUNC(E49+G49+I49,1)</f>
        <v>9433</v>
      </c>
      <c r="L49" s="14">
        <f>TRUNC(F49+H49+J49,1)</f>
        <v>141.4</v>
      </c>
      <c r="M49" s="8" t="s">
        <v>52</v>
      </c>
      <c r="N49" s="2" t="s">
        <v>94</v>
      </c>
      <c r="O49" s="2" t="s">
        <v>252</v>
      </c>
      <c r="P49" s="2" t="s">
        <v>61</v>
      </c>
      <c r="Q49" s="2" t="s">
        <v>61</v>
      </c>
      <c r="R49" s="2" t="s">
        <v>60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2" t="s">
        <v>52</v>
      </c>
      <c r="AW49" s="2" t="s">
        <v>260</v>
      </c>
      <c r="AX49" s="2" t="s">
        <v>52</v>
      </c>
      <c r="AY49" s="2" t="s">
        <v>52</v>
      </c>
    </row>
    <row r="50" spans="1:51" ht="30" customHeight="1" x14ac:dyDescent="0.3">
      <c r="A50" s="8" t="s">
        <v>254</v>
      </c>
      <c r="B50" s="8" t="s">
        <v>255</v>
      </c>
      <c r="C50" s="8" t="s">
        <v>68</v>
      </c>
      <c r="D50" s="9">
        <v>1</v>
      </c>
      <c r="E50" s="13">
        <f>일위대가목록!E18</f>
        <v>0</v>
      </c>
      <c r="F50" s="14">
        <f>TRUNC(E50*D50,1)</f>
        <v>0</v>
      </c>
      <c r="G50" s="13">
        <f>일위대가목록!F18</f>
        <v>4483</v>
      </c>
      <c r="H50" s="14">
        <f>TRUNC(G50*D50,1)</f>
        <v>4483</v>
      </c>
      <c r="I50" s="13">
        <f>일위대가목록!G18</f>
        <v>0</v>
      </c>
      <c r="J50" s="14">
        <f>TRUNC(I50*D50,1)</f>
        <v>0</v>
      </c>
      <c r="K50" s="13">
        <f>TRUNC(E50+G50+I50,1)</f>
        <v>4483</v>
      </c>
      <c r="L50" s="14">
        <f>TRUNC(F50+H50+J50,1)</f>
        <v>4483</v>
      </c>
      <c r="M50" s="8" t="s">
        <v>52</v>
      </c>
      <c r="N50" s="2" t="s">
        <v>94</v>
      </c>
      <c r="O50" s="2" t="s">
        <v>256</v>
      </c>
      <c r="P50" s="2" t="s">
        <v>60</v>
      </c>
      <c r="Q50" s="2" t="s">
        <v>61</v>
      </c>
      <c r="R50" s="2" t="s">
        <v>61</v>
      </c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2" t="s">
        <v>52</v>
      </c>
      <c r="AW50" s="2" t="s">
        <v>261</v>
      </c>
      <c r="AX50" s="2" t="s">
        <v>52</v>
      </c>
      <c r="AY50" s="2" t="s">
        <v>52</v>
      </c>
    </row>
    <row r="51" spans="1:51" ht="30" customHeight="1" x14ac:dyDescent="0.3">
      <c r="A51" s="8" t="s">
        <v>192</v>
      </c>
      <c r="B51" s="8" t="s">
        <v>52</v>
      </c>
      <c r="C51" s="8" t="s">
        <v>52</v>
      </c>
      <c r="D51" s="9"/>
      <c r="E51" s="13"/>
      <c r="F51" s="14">
        <f>TRUNC(SUMIF(N49:N50, N48, F49:F50),0)</f>
        <v>141</v>
      </c>
      <c r="G51" s="13"/>
      <c r="H51" s="14">
        <f>TRUNC(SUMIF(N49:N50, N48, H49:H50),0)</f>
        <v>4483</v>
      </c>
      <c r="I51" s="13"/>
      <c r="J51" s="14">
        <f>TRUNC(SUMIF(N49:N50, N48, J49:J50),0)</f>
        <v>0</v>
      </c>
      <c r="K51" s="13"/>
      <c r="L51" s="14">
        <f>F51+H51+J51</f>
        <v>4624</v>
      </c>
      <c r="M51" s="8" t="s">
        <v>52</v>
      </c>
      <c r="N51" s="2" t="s">
        <v>64</v>
      </c>
      <c r="O51" s="2" t="s">
        <v>64</v>
      </c>
      <c r="P51" s="2" t="s">
        <v>52</v>
      </c>
      <c r="Q51" s="2" t="s">
        <v>52</v>
      </c>
      <c r="R51" s="2" t="s">
        <v>52</v>
      </c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2" t="s">
        <v>52</v>
      </c>
      <c r="AW51" s="2" t="s">
        <v>52</v>
      </c>
      <c r="AX51" s="2" t="s">
        <v>52</v>
      </c>
      <c r="AY51" s="2" t="s">
        <v>52</v>
      </c>
    </row>
    <row r="52" spans="1:51" ht="30" customHeight="1" x14ac:dyDescent="0.3">
      <c r="A52" s="9"/>
      <c r="B52" s="9"/>
      <c r="C52" s="9"/>
      <c r="D52" s="9"/>
      <c r="E52" s="13"/>
      <c r="F52" s="14"/>
      <c r="G52" s="13"/>
      <c r="H52" s="14"/>
      <c r="I52" s="13"/>
      <c r="J52" s="14"/>
      <c r="K52" s="13"/>
      <c r="L52" s="14"/>
      <c r="M52" s="9"/>
    </row>
    <row r="53" spans="1:51" ht="30" customHeight="1" x14ac:dyDescent="0.3">
      <c r="A53" s="33" t="s">
        <v>262</v>
      </c>
      <c r="B53" s="33"/>
      <c r="C53" s="33"/>
      <c r="D53" s="33"/>
      <c r="E53" s="34"/>
      <c r="F53" s="35"/>
      <c r="G53" s="34"/>
      <c r="H53" s="35"/>
      <c r="I53" s="34"/>
      <c r="J53" s="35"/>
      <c r="K53" s="34"/>
      <c r="L53" s="35"/>
      <c r="M53" s="33"/>
      <c r="N53" s="1" t="s">
        <v>99</v>
      </c>
    </row>
    <row r="54" spans="1:51" ht="30" customHeight="1" x14ac:dyDescent="0.3">
      <c r="A54" s="8" t="s">
        <v>214</v>
      </c>
      <c r="B54" s="8" t="s">
        <v>210</v>
      </c>
      <c r="C54" s="8" t="s">
        <v>211</v>
      </c>
      <c r="D54" s="9">
        <v>0.08</v>
      </c>
      <c r="E54" s="13">
        <f>단가대비표!O27</f>
        <v>0</v>
      </c>
      <c r="F54" s="14">
        <f>TRUNC(E54*D54,1)</f>
        <v>0</v>
      </c>
      <c r="G54" s="13">
        <f>단가대비표!P27</f>
        <v>138290</v>
      </c>
      <c r="H54" s="14">
        <f>TRUNC(G54*D54,1)</f>
        <v>11063.2</v>
      </c>
      <c r="I54" s="13">
        <f>단가대비표!V27</f>
        <v>0</v>
      </c>
      <c r="J54" s="14">
        <f>TRUNC(I54*D54,1)</f>
        <v>0</v>
      </c>
      <c r="K54" s="13">
        <f>TRUNC(E54+G54+I54,1)</f>
        <v>138290</v>
      </c>
      <c r="L54" s="14">
        <f>TRUNC(F54+H54+J54,1)</f>
        <v>11063.2</v>
      </c>
      <c r="M54" s="8" t="s">
        <v>52</v>
      </c>
      <c r="N54" s="2" t="s">
        <v>99</v>
      </c>
      <c r="O54" s="2" t="s">
        <v>215</v>
      </c>
      <c r="P54" s="2" t="s">
        <v>61</v>
      </c>
      <c r="Q54" s="2" t="s">
        <v>61</v>
      </c>
      <c r="R54" s="2" t="s">
        <v>60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2" t="s">
        <v>52</v>
      </c>
      <c r="AW54" s="2" t="s">
        <v>265</v>
      </c>
      <c r="AX54" s="2" t="s">
        <v>52</v>
      </c>
      <c r="AY54" s="2" t="s">
        <v>52</v>
      </c>
    </row>
    <row r="55" spans="1:51" ht="30" customHeight="1" x14ac:dyDescent="0.3">
      <c r="A55" s="8" t="s">
        <v>192</v>
      </c>
      <c r="B55" s="8" t="s">
        <v>52</v>
      </c>
      <c r="C55" s="8" t="s">
        <v>52</v>
      </c>
      <c r="D55" s="9"/>
      <c r="E55" s="13"/>
      <c r="F55" s="14">
        <f>TRUNC(SUMIF(N54:N54, N53, F54:F54),0)</f>
        <v>0</v>
      </c>
      <c r="G55" s="13"/>
      <c r="H55" s="14">
        <f>TRUNC(SUMIF(N54:N54, N53, H54:H54),0)</f>
        <v>11063</v>
      </c>
      <c r="I55" s="13"/>
      <c r="J55" s="14">
        <f>TRUNC(SUMIF(N54:N54, N53, J54:J54),0)</f>
        <v>0</v>
      </c>
      <c r="K55" s="13"/>
      <c r="L55" s="14">
        <f>F55+H55+J55</f>
        <v>11063</v>
      </c>
      <c r="M55" s="8" t="s">
        <v>52</v>
      </c>
      <c r="N55" s="2" t="s">
        <v>64</v>
      </c>
      <c r="O55" s="2" t="s">
        <v>64</v>
      </c>
      <c r="P55" s="2" t="s">
        <v>52</v>
      </c>
      <c r="Q55" s="2" t="s">
        <v>52</v>
      </c>
      <c r="R55" s="2" t="s">
        <v>52</v>
      </c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2" t="s">
        <v>52</v>
      </c>
      <c r="AW55" s="2" t="s">
        <v>52</v>
      </c>
      <c r="AX55" s="2" t="s">
        <v>52</v>
      </c>
      <c r="AY55" s="2" t="s">
        <v>52</v>
      </c>
    </row>
    <row r="56" spans="1:51" ht="30" customHeight="1" x14ac:dyDescent="0.3">
      <c r="A56" s="9"/>
      <c r="B56" s="9"/>
      <c r="C56" s="9"/>
      <c r="D56" s="9"/>
      <c r="E56" s="13"/>
      <c r="F56" s="14"/>
      <c r="G56" s="13"/>
      <c r="H56" s="14"/>
      <c r="I56" s="13"/>
      <c r="J56" s="14"/>
      <c r="K56" s="13"/>
      <c r="L56" s="14"/>
      <c r="M56" s="9"/>
    </row>
    <row r="57" spans="1:51" ht="30" customHeight="1" x14ac:dyDescent="0.3">
      <c r="A57" s="33" t="s">
        <v>266</v>
      </c>
      <c r="B57" s="33"/>
      <c r="C57" s="33"/>
      <c r="D57" s="33"/>
      <c r="E57" s="34"/>
      <c r="F57" s="35"/>
      <c r="G57" s="34"/>
      <c r="H57" s="35"/>
      <c r="I57" s="34"/>
      <c r="J57" s="35"/>
      <c r="K57" s="34"/>
      <c r="L57" s="35"/>
      <c r="M57" s="33"/>
      <c r="N57" s="1" t="s">
        <v>102</v>
      </c>
    </row>
    <row r="58" spans="1:51" ht="30" customHeight="1" x14ac:dyDescent="0.3">
      <c r="A58" s="8" t="s">
        <v>222</v>
      </c>
      <c r="B58" s="8" t="s">
        <v>210</v>
      </c>
      <c r="C58" s="8" t="s">
        <v>211</v>
      </c>
      <c r="D58" s="9">
        <v>0.05</v>
      </c>
      <c r="E58" s="13">
        <f>단가대비표!O32</f>
        <v>0</v>
      </c>
      <c r="F58" s="14">
        <f>TRUNC(E58*D58,1)</f>
        <v>0</v>
      </c>
      <c r="G58" s="13">
        <f>단가대비표!P32</f>
        <v>193212</v>
      </c>
      <c r="H58" s="14">
        <f>TRUNC(G58*D58,1)</f>
        <v>9660.6</v>
      </c>
      <c r="I58" s="13">
        <f>단가대비표!V32</f>
        <v>0</v>
      </c>
      <c r="J58" s="14">
        <f>TRUNC(I58*D58,1)</f>
        <v>0</v>
      </c>
      <c r="K58" s="13">
        <f>TRUNC(E58+G58+I58,1)</f>
        <v>193212</v>
      </c>
      <c r="L58" s="14">
        <f>TRUNC(F58+H58+J58,1)</f>
        <v>9660.6</v>
      </c>
      <c r="M58" s="8" t="s">
        <v>52</v>
      </c>
      <c r="N58" s="2" t="s">
        <v>102</v>
      </c>
      <c r="O58" s="2" t="s">
        <v>223</v>
      </c>
      <c r="P58" s="2" t="s">
        <v>61</v>
      </c>
      <c r="Q58" s="2" t="s">
        <v>61</v>
      </c>
      <c r="R58" s="2" t="s">
        <v>60</v>
      </c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2" t="s">
        <v>52</v>
      </c>
      <c r="AW58" s="2" t="s">
        <v>268</v>
      </c>
      <c r="AX58" s="2" t="s">
        <v>52</v>
      </c>
      <c r="AY58" s="2" t="s">
        <v>52</v>
      </c>
    </row>
    <row r="59" spans="1:51" ht="30" customHeight="1" x14ac:dyDescent="0.3">
      <c r="A59" s="8" t="s">
        <v>214</v>
      </c>
      <c r="B59" s="8" t="s">
        <v>210</v>
      </c>
      <c r="C59" s="8" t="s">
        <v>211</v>
      </c>
      <c r="D59" s="9">
        <v>0.03</v>
      </c>
      <c r="E59" s="13">
        <f>단가대비표!O27</f>
        <v>0</v>
      </c>
      <c r="F59" s="14">
        <f>TRUNC(E59*D59,1)</f>
        <v>0</v>
      </c>
      <c r="G59" s="13">
        <f>단가대비표!P27</f>
        <v>138290</v>
      </c>
      <c r="H59" s="14">
        <f>TRUNC(G59*D59,1)</f>
        <v>4148.7</v>
      </c>
      <c r="I59" s="13">
        <f>단가대비표!V27</f>
        <v>0</v>
      </c>
      <c r="J59" s="14">
        <f>TRUNC(I59*D59,1)</f>
        <v>0</v>
      </c>
      <c r="K59" s="13">
        <f>TRUNC(E59+G59+I59,1)</f>
        <v>138290</v>
      </c>
      <c r="L59" s="14">
        <f>TRUNC(F59+H59+J59,1)</f>
        <v>4148.7</v>
      </c>
      <c r="M59" s="8" t="s">
        <v>52</v>
      </c>
      <c r="N59" s="2" t="s">
        <v>102</v>
      </c>
      <c r="O59" s="2" t="s">
        <v>215</v>
      </c>
      <c r="P59" s="2" t="s">
        <v>61</v>
      </c>
      <c r="Q59" s="2" t="s">
        <v>61</v>
      </c>
      <c r="R59" s="2" t="s">
        <v>60</v>
      </c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2" t="s">
        <v>52</v>
      </c>
      <c r="AW59" s="2" t="s">
        <v>269</v>
      </c>
      <c r="AX59" s="2" t="s">
        <v>52</v>
      </c>
      <c r="AY59" s="2" t="s">
        <v>52</v>
      </c>
    </row>
    <row r="60" spans="1:51" ht="30" customHeight="1" x14ac:dyDescent="0.3">
      <c r="A60" s="8" t="s">
        <v>192</v>
      </c>
      <c r="B60" s="8" t="s">
        <v>52</v>
      </c>
      <c r="C60" s="8" t="s">
        <v>52</v>
      </c>
      <c r="D60" s="9"/>
      <c r="E60" s="13"/>
      <c r="F60" s="14">
        <f>TRUNC(SUMIF(N58:N59, N57, F58:F59),0)</f>
        <v>0</v>
      </c>
      <c r="G60" s="13"/>
      <c r="H60" s="14">
        <f>TRUNC(SUMIF(N58:N59, N57, H58:H59),0)</f>
        <v>13809</v>
      </c>
      <c r="I60" s="13"/>
      <c r="J60" s="14">
        <f>TRUNC(SUMIF(N58:N59, N57, J58:J59),0)</f>
        <v>0</v>
      </c>
      <c r="K60" s="13"/>
      <c r="L60" s="14">
        <f>F60+H60+J60</f>
        <v>13809</v>
      </c>
      <c r="M60" s="8" t="s">
        <v>52</v>
      </c>
      <c r="N60" s="2" t="s">
        <v>64</v>
      </c>
      <c r="O60" s="2" t="s">
        <v>64</v>
      </c>
      <c r="P60" s="2" t="s">
        <v>52</v>
      </c>
      <c r="Q60" s="2" t="s">
        <v>52</v>
      </c>
      <c r="R60" s="2" t="s">
        <v>52</v>
      </c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2" t="s">
        <v>52</v>
      </c>
      <c r="AW60" s="2" t="s">
        <v>52</v>
      </c>
      <c r="AX60" s="2" t="s">
        <v>52</v>
      </c>
      <c r="AY60" s="2" t="s">
        <v>52</v>
      </c>
    </row>
    <row r="61" spans="1:51" ht="30" customHeight="1" x14ac:dyDescent="0.3">
      <c r="A61" s="9"/>
      <c r="B61" s="9"/>
      <c r="C61" s="9"/>
      <c r="D61" s="9"/>
      <c r="E61" s="13"/>
      <c r="F61" s="14"/>
      <c r="G61" s="13"/>
      <c r="H61" s="14"/>
      <c r="I61" s="13"/>
      <c r="J61" s="14"/>
      <c r="K61" s="13"/>
      <c r="L61" s="14"/>
      <c r="M61" s="9"/>
    </row>
    <row r="62" spans="1:51" ht="30" customHeight="1" x14ac:dyDescent="0.3">
      <c r="A62" s="33" t="s">
        <v>270</v>
      </c>
      <c r="B62" s="33"/>
      <c r="C62" s="33"/>
      <c r="D62" s="33"/>
      <c r="E62" s="34"/>
      <c r="F62" s="35"/>
      <c r="G62" s="34"/>
      <c r="H62" s="35"/>
      <c r="I62" s="34"/>
      <c r="J62" s="35"/>
      <c r="K62" s="34"/>
      <c r="L62" s="35"/>
      <c r="M62" s="33"/>
      <c r="N62" s="1" t="s">
        <v>190</v>
      </c>
    </row>
    <row r="63" spans="1:51" ht="30" customHeight="1" x14ac:dyDescent="0.3">
      <c r="A63" s="8" t="s">
        <v>272</v>
      </c>
      <c r="B63" s="8" t="s">
        <v>210</v>
      </c>
      <c r="C63" s="8" t="s">
        <v>211</v>
      </c>
      <c r="D63" s="9">
        <v>0.05</v>
      </c>
      <c r="E63" s="13">
        <f>단가대비표!O29</f>
        <v>0</v>
      </c>
      <c r="F63" s="14">
        <f>TRUNC(E63*D63,1)</f>
        <v>0</v>
      </c>
      <c r="G63" s="13">
        <f>단가대비표!P29</f>
        <v>234297</v>
      </c>
      <c r="H63" s="14">
        <f>TRUNC(G63*D63,1)</f>
        <v>11714.8</v>
      </c>
      <c r="I63" s="13">
        <f>단가대비표!V29</f>
        <v>0</v>
      </c>
      <c r="J63" s="14">
        <f>TRUNC(I63*D63,1)</f>
        <v>0</v>
      </c>
      <c r="K63" s="13">
        <f>TRUNC(E63+G63+I63,1)</f>
        <v>234297</v>
      </c>
      <c r="L63" s="14">
        <f>TRUNC(F63+H63+J63,1)</f>
        <v>11714.8</v>
      </c>
      <c r="M63" s="8" t="s">
        <v>52</v>
      </c>
      <c r="N63" s="2" t="s">
        <v>190</v>
      </c>
      <c r="O63" s="2" t="s">
        <v>273</v>
      </c>
      <c r="P63" s="2" t="s">
        <v>61</v>
      </c>
      <c r="Q63" s="2" t="s">
        <v>61</v>
      </c>
      <c r="R63" s="2" t="s">
        <v>60</v>
      </c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2" t="s">
        <v>52</v>
      </c>
      <c r="AW63" s="2" t="s">
        <v>274</v>
      </c>
      <c r="AX63" s="2" t="s">
        <v>52</v>
      </c>
      <c r="AY63" s="2" t="s">
        <v>52</v>
      </c>
    </row>
    <row r="64" spans="1:51" ht="30" customHeight="1" x14ac:dyDescent="0.3">
      <c r="A64" s="8" t="s">
        <v>214</v>
      </c>
      <c r="B64" s="8" t="s">
        <v>210</v>
      </c>
      <c r="C64" s="8" t="s">
        <v>211</v>
      </c>
      <c r="D64" s="9">
        <v>0.01</v>
      </c>
      <c r="E64" s="13">
        <f>단가대비표!O27</f>
        <v>0</v>
      </c>
      <c r="F64" s="14">
        <f>TRUNC(E64*D64,1)</f>
        <v>0</v>
      </c>
      <c r="G64" s="13">
        <f>단가대비표!P27</f>
        <v>138290</v>
      </c>
      <c r="H64" s="14">
        <f>TRUNC(G64*D64,1)</f>
        <v>1382.9</v>
      </c>
      <c r="I64" s="13">
        <f>단가대비표!V27</f>
        <v>0</v>
      </c>
      <c r="J64" s="14">
        <f>TRUNC(I64*D64,1)</f>
        <v>0</v>
      </c>
      <c r="K64" s="13">
        <f>TRUNC(E64+G64+I64,1)</f>
        <v>138290</v>
      </c>
      <c r="L64" s="14">
        <f>TRUNC(F64+H64+J64,1)</f>
        <v>1382.9</v>
      </c>
      <c r="M64" s="8" t="s">
        <v>52</v>
      </c>
      <c r="N64" s="2" t="s">
        <v>190</v>
      </c>
      <c r="O64" s="2" t="s">
        <v>215</v>
      </c>
      <c r="P64" s="2" t="s">
        <v>61</v>
      </c>
      <c r="Q64" s="2" t="s">
        <v>61</v>
      </c>
      <c r="R64" s="2" t="s">
        <v>60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2" t="s">
        <v>52</v>
      </c>
      <c r="AW64" s="2" t="s">
        <v>275</v>
      </c>
      <c r="AX64" s="2" t="s">
        <v>52</v>
      </c>
      <c r="AY64" s="2" t="s">
        <v>52</v>
      </c>
    </row>
    <row r="65" spans="1:51" ht="30" customHeight="1" x14ac:dyDescent="0.3">
      <c r="A65" s="8" t="s">
        <v>192</v>
      </c>
      <c r="B65" s="8" t="s">
        <v>52</v>
      </c>
      <c r="C65" s="8" t="s">
        <v>52</v>
      </c>
      <c r="D65" s="9"/>
      <c r="E65" s="13"/>
      <c r="F65" s="14">
        <f>TRUNC(SUMIF(N63:N64, N62, F63:F64),0)</f>
        <v>0</v>
      </c>
      <c r="G65" s="13"/>
      <c r="H65" s="14">
        <f>TRUNC(SUMIF(N63:N64, N62, H63:H64),0)</f>
        <v>13097</v>
      </c>
      <c r="I65" s="13"/>
      <c r="J65" s="14">
        <f>TRUNC(SUMIF(N63:N64, N62, J63:J64),0)</f>
        <v>0</v>
      </c>
      <c r="K65" s="13"/>
      <c r="L65" s="14">
        <f>F65+H65+J65</f>
        <v>13097</v>
      </c>
      <c r="M65" s="8" t="s">
        <v>52</v>
      </c>
      <c r="N65" s="2" t="s">
        <v>64</v>
      </c>
      <c r="O65" s="2" t="s">
        <v>64</v>
      </c>
      <c r="P65" s="2" t="s">
        <v>52</v>
      </c>
      <c r="Q65" s="2" t="s">
        <v>52</v>
      </c>
      <c r="R65" s="2" t="s">
        <v>52</v>
      </c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2" t="s">
        <v>52</v>
      </c>
      <c r="AW65" s="2" t="s">
        <v>52</v>
      </c>
      <c r="AX65" s="2" t="s">
        <v>52</v>
      </c>
      <c r="AY65" s="2" t="s">
        <v>52</v>
      </c>
    </row>
    <row r="66" spans="1:51" ht="30" customHeight="1" x14ac:dyDescent="0.3">
      <c r="A66" s="9"/>
      <c r="B66" s="9"/>
      <c r="C66" s="9"/>
      <c r="D66" s="9"/>
      <c r="E66" s="13"/>
      <c r="F66" s="14"/>
      <c r="G66" s="13"/>
      <c r="H66" s="14"/>
      <c r="I66" s="13"/>
      <c r="J66" s="14"/>
      <c r="K66" s="13"/>
      <c r="L66" s="14"/>
      <c r="M66" s="9"/>
    </row>
    <row r="67" spans="1:51" ht="30" customHeight="1" x14ac:dyDescent="0.3">
      <c r="A67" s="33" t="s">
        <v>276</v>
      </c>
      <c r="B67" s="33"/>
      <c r="C67" s="33"/>
      <c r="D67" s="33"/>
      <c r="E67" s="34"/>
      <c r="F67" s="35"/>
      <c r="G67" s="34"/>
      <c r="H67" s="35"/>
      <c r="I67" s="34"/>
      <c r="J67" s="35"/>
      <c r="K67" s="34"/>
      <c r="L67" s="35"/>
      <c r="M67" s="33"/>
      <c r="N67" s="1" t="s">
        <v>234</v>
      </c>
    </row>
    <row r="68" spans="1:51" ht="30" customHeight="1" x14ac:dyDescent="0.3">
      <c r="A68" s="8" t="s">
        <v>280</v>
      </c>
      <c r="B68" s="8" t="s">
        <v>278</v>
      </c>
      <c r="C68" s="8" t="s">
        <v>200</v>
      </c>
      <c r="D68" s="9">
        <v>1</v>
      </c>
      <c r="E68" s="13">
        <f>일위대가목록!E15</f>
        <v>216</v>
      </c>
      <c r="F68" s="14">
        <f>TRUNC(E68*D68,1)</f>
        <v>216</v>
      </c>
      <c r="G68" s="13">
        <f>일위대가목록!F15</f>
        <v>4675</v>
      </c>
      <c r="H68" s="14">
        <f>TRUNC(G68*D68,1)</f>
        <v>4675</v>
      </c>
      <c r="I68" s="13">
        <f>일위대가목록!G15</f>
        <v>11</v>
      </c>
      <c r="J68" s="14">
        <f>TRUNC(I68*D68,1)</f>
        <v>11</v>
      </c>
      <c r="K68" s="13">
        <f>TRUNC(E68+G68+I68,1)</f>
        <v>4902</v>
      </c>
      <c r="L68" s="14">
        <f>TRUNC(F68+H68+J68,1)</f>
        <v>4902</v>
      </c>
      <c r="M68" s="8" t="s">
        <v>52</v>
      </c>
      <c r="N68" s="2" t="s">
        <v>234</v>
      </c>
      <c r="O68" s="2" t="s">
        <v>281</v>
      </c>
      <c r="P68" s="2" t="s">
        <v>60</v>
      </c>
      <c r="Q68" s="2" t="s">
        <v>61</v>
      </c>
      <c r="R68" s="2" t="s">
        <v>61</v>
      </c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2" t="s">
        <v>52</v>
      </c>
      <c r="AW68" s="2" t="s">
        <v>282</v>
      </c>
      <c r="AX68" s="2" t="s">
        <v>52</v>
      </c>
      <c r="AY68" s="2" t="s">
        <v>52</v>
      </c>
    </row>
    <row r="69" spans="1:51" ht="30" customHeight="1" x14ac:dyDescent="0.3">
      <c r="A69" s="8" t="s">
        <v>283</v>
      </c>
      <c r="B69" s="8" t="s">
        <v>278</v>
      </c>
      <c r="C69" s="8" t="s">
        <v>200</v>
      </c>
      <c r="D69" s="9">
        <v>1</v>
      </c>
      <c r="E69" s="13">
        <f>일위대가목록!E16</f>
        <v>48</v>
      </c>
      <c r="F69" s="14">
        <f>TRUNC(E69*D69,1)</f>
        <v>48</v>
      </c>
      <c r="G69" s="13">
        <f>일위대가목록!F16</f>
        <v>1192</v>
      </c>
      <c r="H69" s="14">
        <f>TRUNC(G69*D69,1)</f>
        <v>1192</v>
      </c>
      <c r="I69" s="13">
        <f>일위대가목록!G16</f>
        <v>2</v>
      </c>
      <c r="J69" s="14">
        <f>TRUNC(I69*D69,1)</f>
        <v>2</v>
      </c>
      <c r="K69" s="13">
        <f>TRUNC(E69+G69+I69,1)</f>
        <v>1242</v>
      </c>
      <c r="L69" s="14">
        <f>TRUNC(F69+H69+J69,1)</f>
        <v>1242</v>
      </c>
      <c r="M69" s="8" t="s">
        <v>52</v>
      </c>
      <c r="N69" s="2" t="s">
        <v>234</v>
      </c>
      <c r="O69" s="2" t="s">
        <v>284</v>
      </c>
      <c r="P69" s="2" t="s">
        <v>60</v>
      </c>
      <c r="Q69" s="2" t="s">
        <v>61</v>
      </c>
      <c r="R69" s="2" t="s">
        <v>61</v>
      </c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2" t="s">
        <v>52</v>
      </c>
      <c r="AW69" s="2" t="s">
        <v>285</v>
      </c>
      <c r="AX69" s="2" t="s">
        <v>52</v>
      </c>
      <c r="AY69" s="2" t="s">
        <v>52</v>
      </c>
    </row>
    <row r="70" spans="1:51" ht="30" customHeight="1" x14ac:dyDescent="0.3">
      <c r="A70" s="8" t="s">
        <v>192</v>
      </c>
      <c r="B70" s="8" t="s">
        <v>52</v>
      </c>
      <c r="C70" s="8" t="s">
        <v>52</v>
      </c>
      <c r="D70" s="9"/>
      <c r="E70" s="13"/>
      <c r="F70" s="14">
        <f>TRUNC(SUMIF(N68:N69, N67, F68:F69),0)</f>
        <v>264</v>
      </c>
      <c r="G70" s="13"/>
      <c r="H70" s="14">
        <f>TRUNC(SUMIF(N68:N69, N67, H68:H69),0)</f>
        <v>5867</v>
      </c>
      <c r="I70" s="13"/>
      <c r="J70" s="14">
        <f>TRUNC(SUMIF(N68:N69, N67, J68:J69),0)</f>
        <v>13</v>
      </c>
      <c r="K70" s="13"/>
      <c r="L70" s="14">
        <f>F70+H70+J70</f>
        <v>6144</v>
      </c>
      <c r="M70" s="8" t="s">
        <v>52</v>
      </c>
      <c r="N70" s="2" t="s">
        <v>64</v>
      </c>
      <c r="O70" s="2" t="s">
        <v>64</v>
      </c>
      <c r="P70" s="2" t="s">
        <v>52</v>
      </c>
      <c r="Q70" s="2" t="s">
        <v>52</v>
      </c>
      <c r="R70" s="2" t="s">
        <v>52</v>
      </c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2" t="s">
        <v>52</v>
      </c>
      <c r="AW70" s="2" t="s">
        <v>52</v>
      </c>
      <c r="AX70" s="2" t="s">
        <v>52</v>
      </c>
      <c r="AY70" s="2" t="s">
        <v>52</v>
      </c>
    </row>
    <row r="71" spans="1:51" ht="30" customHeight="1" x14ac:dyDescent="0.3">
      <c r="A71" s="9"/>
      <c r="B71" s="9"/>
      <c r="C71" s="9"/>
      <c r="D71" s="9"/>
      <c r="E71" s="13"/>
      <c r="F71" s="14"/>
      <c r="G71" s="13"/>
      <c r="H71" s="14"/>
      <c r="I71" s="13"/>
      <c r="J71" s="14"/>
      <c r="K71" s="13"/>
      <c r="L71" s="14"/>
      <c r="M71" s="9"/>
    </row>
    <row r="72" spans="1:51" ht="30" customHeight="1" x14ac:dyDescent="0.3">
      <c r="A72" s="33" t="s">
        <v>286</v>
      </c>
      <c r="B72" s="33"/>
      <c r="C72" s="33"/>
      <c r="D72" s="33"/>
      <c r="E72" s="34"/>
      <c r="F72" s="35"/>
      <c r="G72" s="34"/>
      <c r="H72" s="35"/>
      <c r="I72" s="34"/>
      <c r="J72" s="35"/>
      <c r="K72" s="34"/>
      <c r="L72" s="35"/>
      <c r="M72" s="33"/>
      <c r="N72" s="1" t="s">
        <v>281</v>
      </c>
    </row>
    <row r="73" spans="1:51" ht="30" customHeight="1" x14ac:dyDescent="0.3">
      <c r="A73" s="8" t="s">
        <v>288</v>
      </c>
      <c r="B73" s="8" t="s">
        <v>289</v>
      </c>
      <c r="C73" s="8" t="s">
        <v>200</v>
      </c>
      <c r="D73" s="9">
        <v>1.5709999999999998E-2</v>
      </c>
      <c r="E73" s="13">
        <f>단가대비표!O10</f>
        <v>2290</v>
      </c>
      <c r="F73" s="14">
        <f t="shared" ref="F73:F82" si="8">TRUNC(E73*D73,1)</f>
        <v>35.9</v>
      </c>
      <c r="G73" s="13">
        <f>단가대비표!P10</f>
        <v>0</v>
      </c>
      <c r="H73" s="14">
        <f t="shared" ref="H73:H82" si="9">TRUNC(G73*D73,1)</f>
        <v>0</v>
      </c>
      <c r="I73" s="13">
        <f>단가대비표!V10</f>
        <v>0</v>
      </c>
      <c r="J73" s="14">
        <f t="shared" ref="J73:J82" si="10">TRUNC(I73*D73,1)</f>
        <v>0</v>
      </c>
      <c r="K73" s="13">
        <f t="shared" ref="K73:K82" si="11">TRUNC(E73+G73+I73,1)</f>
        <v>2290</v>
      </c>
      <c r="L73" s="14">
        <f t="shared" ref="L73:L82" si="12">TRUNC(F73+H73+J73,1)</f>
        <v>35.9</v>
      </c>
      <c r="M73" s="8" t="s">
        <v>52</v>
      </c>
      <c r="N73" s="2" t="s">
        <v>281</v>
      </c>
      <c r="O73" s="2" t="s">
        <v>290</v>
      </c>
      <c r="P73" s="2" t="s">
        <v>61</v>
      </c>
      <c r="Q73" s="2" t="s">
        <v>61</v>
      </c>
      <c r="R73" s="2" t="s">
        <v>60</v>
      </c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2" t="s">
        <v>52</v>
      </c>
      <c r="AW73" s="2" t="s">
        <v>291</v>
      </c>
      <c r="AX73" s="2" t="s">
        <v>52</v>
      </c>
      <c r="AY73" s="2" t="s">
        <v>52</v>
      </c>
    </row>
    <row r="74" spans="1:51" ht="30" customHeight="1" x14ac:dyDescent="0.3">
      <c r="A74" s="8" t="s">
        <v>292</v>
      </c>
      <c r="B74" s="8" t="s">
        <v>293</v>
      </c>
      <c r="C74" s="8" t="s">
        <v>251</v>
      </c>
      <c r="D74" s="9">
        <v>5.3550000000000004</v>
      </c>
      <c r="E74" s="13">
        <f>단가대비표!O8</f>
        <v>2.2200000000000002</v>
      </c>
      <c r="F74" s="14">
        <f t="shared" si="8"/>
        <v>11.8</v>
      </c>
      <c r="G74" s="13">
        <f>단가대비표!P8</f>
        <v>0</v>
      </c>
      <c r="H74" s="14">
        <f t="shared" si="9"/>
        <v>0</v>
      </c>
      <c r="I74" s="13">
        <f>단가대비표!V8</f>
        <v>0</v>
      </c>
      <c r="J74" s="14">
        <f t="shared" si="10"/>
        <v>0</v>
      </c>
      <c r="K74" s="13">
        <f t="shared" si="11"/>
        <v>2.2000000000000002</v>
      </c>
      <c r="L74" s="14">
        <f t="shared" si="12"/>
        <v>11.8</v>
      </c>
      <c r="M74" s="8" t="s">
        <v>294</v>
      </c>
      <c r="N74" s="2" t="s">
        <v>281</v>
      </c>
      <c r="O74" s="2" t="s">
        <v>295</v>
      </c>
      <c r="P74" s="2" t="s">
        <v>61</v>
      </c>
      <c r="Q74" s="2" t="s">
        <v>61</v>
      </c>
      <c r="R74" s="2" t="s">
        <v>60</v>
      </c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2" t="s">
        <v>52</v>
      </c>
      <c r="AW74" s="2" t="s">
        <v>296</v>
      </c>
      <c r="AX74" s="2" t="s">
        <v>52</v>
      </c>
      <c r="AY74" s="2" t="s">
        <v>52</v>
      </c>
    </row>
    <row r="75" spans="1:51" ht="30" customHeight="1" x14ac:dyDescent="0.3">
      <c r="A75" s="8" t="s">
        <v>297</v>
      </c>
      <c r="B75" s="8" t="s">
        <v>298</v>
      </c>
      <c r="C75" s="8" t="s">
        <v>200</v>
      </c>
      <c r="D75" s="9">
        <v>2.3999999999999998E-3</v>
      </c>
      <c r="E75" s="13">
        <f>단가대비표!O9</f>
        <v>12042</v>
      </c>
      <c r="F75" s="14">
        <f t="shared" si="8"/>
        <v>28.9</v>
      </c>
      <c r="G75" s="13">
        <f>단가대비표!P9</f>
        <v>0</v>
      </c>
      <c r="H75" s="14">
        <f t="shared" si="9"/>
        <v>0</v>
      </c>
      <c r="I75" s="13">
        <f>단가대비표!V9</f>
        <v>0</v>
      </c>
      <c r="J75" s="14">
        <f t="shared" si="10"/>
        <v>0</v>
      </c>
      <c r="K75" s="13">
        <f t="shared" si="11"/>
        <v>12042</v>
      </c>
      <c r="L75" s="14">
        <f t="shared" si="12"/>
        <v>28.9</v>
      </c>
      <c r="M75" s="8" t="s">
        <v>52</v>
      </c>
      <c r="N75" s="2" t="s">
        <v>281</v>
      </c>
      <c r="O75" s="2" t="s">
        <v>299</v>
      </c>
      <c r="P75" s="2" t="s">
        <v>61</v>
      </c>
      <c r="Q75" s="2" t="s">
        <v>61</v>
      </c>
      <c r="R75" s="2" t="s">
        <v>60</v>
      </c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2" t="s">
        <v>52</v>
      </c>
      <c r="AW75" s="2" t="s">
        <v>300</v>
      </c>
      <c r="AX75" s="2" t="s">
        <v>52</v>
      </c>
      <c r="AY75" s="2" t="s">
        <v>52</v>
      </c>
    </row>
    <row r="76" spans="1:51" ht="30" customHeight="1" x14ac:dyDescent="0.3">
      <c r="A76" s="8" t="s">
        <v>301</v>
      </c>
      <c r="B76" s="8" t="s">
        <v>302</v>
      </c>
      <c r="C76" s="8" t="s">
        <v>303</v>
      </c>
      <c r="D76" s="9">
        <v>1.771E-2</v>
      </c>
      <c r="E76" s="13">
        <f>일위대가목록!E17</f>
        <v>0</v>
      </c>
      <c r="F76" s="14">
        <f t="shared" si="8"/>
        <v>0</v>
      </c>
      <c r="G76" s="13">
        <f>일위대가목록!F17</f>
        <v>0</v>
      </c>
      <c r="H76" s="14">
        <f t="shared" si="9"/>
        <v>0</v>
      </c>
      <c r="I76" s="13">
        <f>일위대가목록!G17</f>
        <v>138</v>
      </c>
      <c r="J76" s="14">
        <f t="shared" si="10"/>
        <v>2.4</v>
      </c>
      <c r="K76" s="13">
        <f t="shared" si="11"/>
        <v>138</v>
      </c>
      <c r="L76" s="14">
        <f t="shared" si="12"/>
        <v>2.4</v>
      </c>
      <c r="M76" s="8" t="s">
        <v>52</v>
      </c>
      <c r="N76" s="2" t="s">
        <v>281</v>
      </c>
      <c r="O76" s="2" t="s">
        <v>304</v>
      </c>
      <c r="P76" s="2" t="s">
        <v>60</v>
      </c>
      <c r="Q76" s="2" t="s">
        <v>61</v>
      </c>
      <c r="R76" s="2" t="s">
        <v>61</v>
      </c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2" t="s">
        <v>52</v>
      </c>
      <c r="AW76" s="2" t="s">
        <v>305</v>
      </c>
      <c r="AX76" s="2" t="s">
        <v>52</v>
      </c>
      <c r="AY76" s="2" t="s">
        <v>52</v>
      </c>
    </row>
    <row r="77" spans="1:51" ht="30" customHeight="1" x14ac:dyDescent="0.3">
      <c r="A77" s="8" t="s">
        <v>306</v>
      </c>
      <c r="B77" s="8" t="s">
        <v>307</v>
      </c>
      <c r="C77" s="8" t="s">
        <v>308</v>
      </c>
      <c r="D77" s="9">
        <v>0.1071</v>
      </c>
      <c r="E77" s="13">
        <f>단가대비표!O26</f>
        <v>0</v>
      </c>
      <c r="F77" s="14">
        <f t="shared" si="8"/>
        <v>0</v>
      </c>
      <c r="G77" s="13">
        <f>단가대비표!P26</f>
        <v>0</v>
      </c>
      <c r="H77" s="14">
        <f t="shared" si="9"/>
        <v>0</v>
      </c>
      <c r="I77" s="13">
        <f>단가대비표!V26</f>
        <v>87</v>
      </c>
      <c r="J77" s="14">
        <f t="shared" si="10"/>
        <v>9.3000000000000007</v>
      </c>
      <c r="K77" s="13">
        <f t="shared" si="11"/>
        <v>87</v>
      </c>
      <c r="L77" s="14">
        <f t="shared" si="12"/>
        <v>9.3000000000000007</v>
      </c>
      <c r="M77" s="8" t="s">
        <v>52</v>
      </c>
      <c r="N77" s="2" t="s">
        <v>281</v>
      </c>
      <c r="O77" s="2" t="s">
        <v>309</v>
      </c>
      <c r="P77" s="2" t="s">
        <v>61</v>
      </c>
      <c r="Q77" s="2" t="s">
        <v>61</v>
      </c>
      <c r="R77" s="2" t="s">
        <v>60</v>
      </c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2" t="s">
        <v>52</v>
      </c>
      <c r="AW77" s="2" t="s">
        <v>310</v>
      </c>
      <c r="AX77" s="2" t="s">
        <v>52</v>
      </c>
      <c r="AY77" s="2" t="s">
        <v>52</v>
      </c>
    </row>
    <row r="78" spans="1:51" ht="30" customHeight="1" x14ac:dyDescent="0.3">
      <c r="A78" s="8" t="s">
        <v>311</v>
      </c>
      <c r="B78" s="8" t="s">
        <v>210</v>
      </c>
      <c r="C78" s="8" t="s">
        <v>211</v>
      </c>
      <c r="D78" s="9">
        <v>2.18E-2</v>
      </c>
      <c r="E78" s="13">
        <f>단가대비표!O30</f>
        <v>0</v>
      </c>
      <c r="F78" s="14">
        <f t="shared" si="8"/>
        <v>0</v>
      </c>
      <c r="G78" s="13">
        <f>단가대비표!P30</f>
        <v>183489</v>
      </c>
      <c r="H78" s="14">
        <f t="shared" si="9"/>
        <v>4000</v>
      </c>
      <c r="I78" s="13">
        <f>단가대비표!V30</f>
        <v>0</v>
      </c>
      <c r="J78" s="14">
        <f t="shared" si="10"/>
        <v>0</v>
      </c>
      <c r="K78" s="13">
        <f t="shared" si="11"/>
        <v>183489</v>
      </c>
      <c r="L78" s="14">
        <f t="shared" si="12"/>
        <v>4000</v>
      </c>
      <c r="M78" s="8" t="s">
        <v>52</v>
      </c>
      <c r="N78" s="2" t="s">
        <v>281</v>
      </c>
      <c r="O78" s="2" t="s">
        <v>312</v>
      </c>
      <c r="P78" s="2" t="s">
        <v>61</v>
      </c>
      <c r="Q78" s="2" t="s">
        <v>61</v>
      </c>
      <c r="R78" s="2" t="s">
        <v>60</v>
      </c>
      <c r="S78" s="3"/>
      <c r="T78" s="3"/>
      <c r="U78" s="3"/>
      <c r="V78" s="3">
        <v>1</v>
      </c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2" t="s">
        <v>52</v>
      </c>
      <c r="AW78" s="2" t="s">
        <v>313</v>
      </c>
      <c r="AX78" s="2" t="s">
        <v>52</v>
      </c>
      <c r="AY78" s="2" t="s">
        <v>52</v>
      </c>
    </row>
    <row r="79" spans="1:51" ht="30" customHeight="1" x14ac:dyDescent="0.3">
      <c r="A79" s="8" t="s">
        <v>214</v>
      </c>
      <c r="B79" s="8" t="s">
        <v>210</v>
      </c>
      <c r="C79" s="8" t="s">
        <v>211</v>
      </c>
      <c r="D79" s="9">
        <v>5.5999999999999995E-4</v>
      </c>
      <c r="E79" s="13">
        <f>단가대비표!O27</f>
        <v>0</v>
      </c>
      <c r="F79" s="14">
        <f t="shared" si="8"/>
        <v>0</v>
      </c>
      <c r="G79" s="13">
        <f>단가대비표!P27</f>
        <v>138290</v>
      </c>
      <c r="H79" s="14">
        <f t="shared" si="9"/>
        <v>77.400000000000006</v>
      </c>
      <c r="I79" s="13">
        <f>단가대비표!V27</f>
        <v>0</v>
      </c>
      <c r="J79" s="14">
        <f t="shared" si="10"/>
        <v>0</v>
      </c>
      <c r="K79" s="13">
        <f t="shared" si="11"/>
        <v>138290</v>
      </c>
      <c r="L79" s="14">
        <f t="shared" si="12"/>
        <v>77.400000000000006</v>
      </c>
      <c r="M79" s="8" t="s">
        <v>52</v>
      </c>
      <c r="N79" s="2" t="s">
        <v>281</v>
      </c>
      <c r="O79" s="2" t="s">
        <v>215</v>
      </c>
      <c r="P79" s="2" t="s">
        <v>61</v>
      </c>
      <c r="Q79" s="2" t="s">
        <v>61</v>
      </c>
      <c r="R79" s="2" t="s">
        <v>60</v>
      </c>
      <c r="S79" s="3"/>
      <c r="T79" s="3"/>
      <c r="U79" s="3"/>
      <c r="V79" s="3">
        <v>1</v>
      </c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2" t="s">
        <v>52</v>
      </c>
      <c r="AW79" s="2" t="s">
        <v>314</v>
      </c>
      <c r="AX79" s="2" t="s">
        <v>52</v>
      </c>
      <c r="AY79" s="2" t="s">
        <v>52</v>
      </c>
    </row>
    <row r="80" spans="1:51" ht="30" customHeight="1" x14ac:dyDescent="0.3">
      <c r="A80" s="8" t="s">
        <v>315</v>
      </c>
      <c r="B80" s="8" t="s">
        <v>210</v>
      </c>
      <c r="C80" s="8" t="s">
        <v>211</v>
      </c>
      <c r="D80" s="9">
        <v>2.2100000000000002E-3</v>
      </c>
      <c r="E80" s="13">
        <f>단가대비표!O31</f>
        <v>0</v>
      </c>
      <c r="F80" s="14">
        <f t="shared" si="8"/>
        <v>0</v>
      </c>
      <c r="G80" s="13">
        <f>단가대비표!P31</f>
        <v>223094</v>
      </c>
      <c r="H80" s="14">
        <f t="shared" si="9"/>
        <v>493</v>
      </c>
      <c r="I80" s="13">
        <f>단가대비표!V31</f>
        <v>0</v>
      </c>
      <c r="J80" s="14">
        <f t="shared" si="10"/>
        <v>0</v>
      </c>
      <c r="K80" s="13">
        <f t="shared" si="11"/>
        <v>223094</v>
      </c>
      <c r="L80" s="14">
        <f t="shared" si="12"/>
        <v>493</v>
      </c>
      <c r="M80" s="8" t="s">
        <v>52</v>
      </c>
      <c r="N80" s="2" t="s">
        <v>281</v>
      </c>
      <c r="O80" s="2" t="s">
        <v>316</v>
      </c>
      <c r="P80" s="2" t="s">
        <v>61</v>
      </c>
      <c r="Q80" s="2" t="s">
        <v>61</v>
      </c>
      <c r="R80" s="2" t="s">
        <v>60</v>
      </c>
      <c r="S80" s="3"/>
      <c r="T80" s="3"/>
      <c r="U80" s="3"/>
      <c r="V80" s="3">
        <v>1</v>
      </c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2" t="s">
        <v>52</v>
      </c>
      <c r="AW80" s="2" t="s">
        <v>317</v>
      </c>
      <c r="AX80" s="2" t="s">
        <v>52</v>
      </c>
      <c r="AY80" s="2" t="s">
        <v>52</v>
      </c>
    </row>
    <row r="81" spans="1:51" ht="30" customHeight="1" x14ac:dyDescent="0.3">
      <c r="A81" s="8" t="s">
        <v>318</v>
      </c>
      <c r="B81" s="8" t="s">
        <v>210</v>
      </c>
      <c r="C81" s="8" t="s">
        <v>211</v>
      </c>
      <c r="D81" s="9">
        <v>6.3000000000000003E-4</v>
      </c>
      <c r="E81" s="13">
        <f>단가대비표!O28</f>
        <v>0</v>
      </c>
      <c r="F81" s="14">
        <f t="shared" si="8"/>
        <v>0</v>
      </c>
      <c r="G81" s="13">
        <f>단가대비표!P28</f>
        <v>166063</v>
      </c>
      <c r="H81" s="14">
        <f t="shared" si="9"/>
        <v>104.6</v>
      </c>
      <c r="I81" s="13">
        <f>단가대비표!V28</f>
        <v>0</v>
      </c>
      <c r="J81" s="14">
        <f t="shared" si="10"/>
        <v>0</v>
      </c>
      <c r="K81" s="13">
        <f t="shared" si="11"/>
        <v>166063</v>
      </c>
      <c r="L81" s="14">
        <f t="shared" si="12"/>
        <v>104.6</v>
      </c>
      <c r="M81" s="8" t="s">
        <v>52</v>
      </c>
      <c r="N81" s="2" t="s">
        <v>281</v>
      </c>
      <c r="O81" s="2" t="s">
        <v>319</v>
      </c>
      <c r="P81" s="2" t="s">
        <v>61</v>
      </c>
      <c r="Q81" s="2" t="s">
        <v>61</v>
      </c>
      <c r="R81" s="2" t="s">
        <v>60</v>
      </c>
      <c r="S81" s="3"/>
      <c r="T81" s="3"/>
      <c r="U81" s="3"/>
      <c r="V81" s="3">
        <v>1</v>
      </c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2" t="s">
        <v>52</v>
      </c>
      <c r="AW81" s="2" t="s">
        <v>320</v>
      </c>
      <c r="AX81" s="2" t="s">
        <v>52</v>
      </c>
      <c r="AY81" s="2" t="s">
        <v>52</v>
      </c>
    </row>
    <row r="82" spans="1:51" ht="30" customHeight="1" x14ac:dyDescent="0.3">
      <c r="A82" s="8" t="s">
        <v>217</v>
      </c>
      <c r="B82" s="8" t="s">
        <v>321</v>
      </c>
      <c r="C82" s="8" t="s">
        <v>168</v>
      </c>
      <c r="D82" s="9">
        <v>1</v>
      </c>
      <c r="E82" s="13">
        <f>TRUNC(SUMIF(V73:V82, RIGHTB(O82, 1), H73:H82)*U82, 2)</f>
        <v>140.25</v>
      </c>
      <c r="F82" s="14">
        <f t="shared" si="8"/>
        <v>140.19999999999999</v>
      </c>
      <c r="G82" s="13">
        <v>0</v>
      </c>
      <c r="H82" s="14">
        <f t="shared" si="9"/>
        <v>0</v>
      </c>
      <c r="I82" s="13">
        <v>0</v>
      </c>
      <c r="J82" s="14">
        <f t="shared" si="10"/>
        <v>0</v>
      </c>
      <c r="K82" s="13">
        <f t="shared" si="11"/>
        <v>140.19999999999999</v>
      </c>
      <c r="L82" s="14">
        <f t="shared" si="12"/>
        <v>140.19999999999999</v>
      </c>
      <c r="M82" s="8" t="s">
        <v>52</v>
      </c>
      <c r="N82" s="2" t="s">
        <v>281</v>
      </c>
      <c r="O82" s="2" t="s">
        <v>169</v>
      </c>
      <c r="P82" s="2" t="s">
        <v>61</v>
      </c>
      <c r="Q82" s="2" t="s">
        <v>61</v>
      </c>
      <c r="R82" s="2" t="s">
        <v>61</v>
      </c>
      <c r="S82" s="3">
        <v>1</v>
      </c>
      <c r="T82" s="3">
        <v>0</v>
      </c>
      <c r="U82" s="3">
        <v>0.03</v>
      </c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2" t="s">
        <v>52</v>
      </c>
      <c r="AW82" s="2" t="s">
        <v>322</v>
      </c>
      <c r="AX82" s="2" t="s">
        <v>52</v>
      </c>
      <c r="AY82" s="2" t="s">
        <v>52</v>
      </c>
    </row>
    <row r="83" spans="1:51" ht="30" customHeight="1" x14ac:dyDescent="0.3">
      <c r="A83" s="8" t="s">
        <v>192</v>
      </c>
      <c r="B83" s="8" t="s">
        <v>52</v>
      </c>
      <c r="C83" s="8" t="s">
        <v>52</v>
      </c>
      <c r="D83" s="9"/>
      <c r="E83" s="13"/>
      <c r="F83" s="14">
        <f>TRUNC(SUMIF(N73:N82, N72, F73:F82),0)</f>
        <v>216</v>
      </c>
      <c r="G83" s="13"/>
      <c r="H83" s="14">
        <f>TRUNC(SUMIF(N73:N82, N72, H73:H82),0)</f>
        <v>4675</v>
      </c>
      <c r="I83" s="13"/>
      <c r="J83" s="14">
        <f>TRUNC(SUMIF(N73:N82, N72, J73:J82),0)</f>
        <v>11</v>
      </c>
      <c r="K83" s="13"/>
      <c r="L83" s="14">
        <f>F83+H83+J83</f>
        <v>4902</v>
      </c>
      <c r="M83" s="8" t="s">
        <v>52</v>
      </c>
      <c r="N83" s="2" t="s">
        <v>64</v>
      </c>
      <c r="O83" s="2" t="s">
        <v>64</v>
      </c>
      <c r="P83" s="2" t="s">
        <v>52</v>
      </c>
      <c r="Q83" s="2" t="s">
        <v>52</v>
      </c>
      <c r="R83" s="2" t="s">
        <v>52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2" t="s">
        <v>52</v>
      </c>
      <c r="AW83" s="2" t="s">
        <v>52</v>
      </c>
      <c r="AX83" s="2" t="s">
        <v>52</v>
      </c>
      <c r="AY83" s="2" t="s">
        <v>52</v>
      </c>
    </row>
    <row r="84" spans="1:51" ht="30" customHeight="1" x14ac:dyDescent="0.3">
      <c r="A84" s="9"/>
      <c r="B84" s="9"/>
      <c r="C84" s="9"/>
      <c r="D84" s="9"/>
      <c r="E84" s="13"/>
      <c r="F84" s="14"/>
      <c r="G84" s="13"/>
      <c r="H84" s="14"/>
      <c r="I84" s="13"/>
      <c r="J84" s="14"/>
      <c r="K84" s="13"/>
      <c r="L84" s="14"/>
      <c r="M84" s="9"/>
    </row>
    <row r="85" spans="1:51" ht="30" customHeight="1" x14ac:dyDescent="0.3">
      <c r="A85" s="33" t="s">
        <v>323</v>
      </c>
      <c r="B85" s="33"/>
      <c r="C85" s="33"/>
      <c r="D85" s="33"/>
      <c r="E85" s="34"/>
      <c r="F85" s="35"/>
      <c r="G85" s="34"/>
      <c r="H85" s="35"/>
      <c r="I85" s="34"/>
      <c r="J85" s="35"/>
      <c r="K85" s="34"/>
      <c r="L85" s="35"/>
      <c r="M85" s="33"/>
      <c r="N85" s="1" t="s">
        <v>284</v>
      </c>
    </row>
    <row r="86" spans="1:51" ht="30" customHeight="1" x14ac:dyDescent="0.3">
      <c r="A86" s="8" t="s">
        <v>288</v>
      </c>
      <c r="B86" s="8" t="s">
        <v>289</v>
      </c>
      <c r="C86" s="8" t="s">
        <v>200</v>
      </c>
      <c r="D86" s="9">
        <v>2.7699999999999999E-3</v>
      </c>
      <c r="E86" s="13">
        <f>단가대비표!O10</f>
        <v>2290</v>
      </c>
      <c r="F86" s="14">
        <f t="shared" ref="F86:F95" si="13">TRUNC(E86*D86,1)</f>
        <v>6.3</v>
      </c>
      <c r="G86" s="13">
        <f>단가대비표!P10</f>
        <v>0</v>
      </c>
      <c r="H86" s="14">
        <f t="shared" ref="H86:H95" si="14">TRUNC(G86*D86,1)</f>
        <v>0</v>
      </c>
      <c r="I86" s="13">
        <f>단가대비표!V10</f>
        <v>0</v>
      </c>
      <c r="J86" s="14">
        <f t="shared" ref="J86:J95" si="15">TRUNC(I86*D86,1)</f>
        <v>0</v>
      </c>
      <c r="K86" s="13">
        <f t="shared" ref="K86:K95" si="16">TRUNC(E86+G86+I86,1)</f>
        <v>2290</v>
      </c>
      <c r="L86" s="14">
        <f t="shared" ref="L86:L95" si="17">TRUNC(F86+H86+J86,1)</f>
        <v>6.3</v>
      </c>
      <c r="M86" s="8" t="s">
        <v>52</v>
      </c>
      <c r="N86" s="2" t="s">
        <v>284</v>
      </c>
      <c r="O86" s="2" t="s">
        <v>290</v>
      </c>
      <c r="P86" s="2" t="s">
        <v>61</v>
      </c>
      <c r="Q86" s="2" t="s">
        <v>61</v>
      </c>
      <c r="R86" s="2" t="s">
        <v>60</v>
      </c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2" t="s">
        <v>52</v>
      </c>
      <c r="AW86" s="2" t="s">
        <v>325</v>
      </c>
      <c r="AX86" s="2" t="s">
        <v>52</v>
      </c>
      <c r="AY86" s="2" t="s">
        <v>52</v>
      </c>
    </row>
    <row r="87" spans="1:51" ht="30" customHeight="1" x14ac:dyDescent="0.3">
      <c r="A87" s="8" t="s">
        <v>292</v>
      </c>
      <c r="B87" s="8" t="s">
        <v>293</v>
      </c>
      <c r="C87" s="8" t="s">
        <v>251</v>
      </c>
      <c r="D87" s="9">
        <v>0.94499999999999995</v>
      </c>
      <c r="E87" s="13">
        <f>단가대비표!O8</f>
        <v>2.2200000000000002</v>
      </c>
      <c r="F87" s="14">
        <f t="shared" si="13"/>
        <v>2</v>
      </c>
      <c r="G87" s="13">
        <f>단가대비표!P8</f>
        <v>0</v>
      </c>
      <c r="H87" s="14">
        <f t="shared" si="14"/>
        <v>0</v>
      </c>
      <c r="I87" s="13">
        <f>단가대비표!V8</f>
        <v>0</v>
      </c>
      <c r="J87" s="14">
        <f t="shared" si="15"/>
        <v>0</v>
      </c>
      <c r="K87" s="13">
        <f t="shared" si="16"/>
        <v>2.2000000000000002</v>
      </c>
      <c r="L87" s="14">
        <f t="shared" si="17"/>
        <v>2</v>
      </c>
      <c r="M87" s="8" t="s">
        <v>294</v>
      </c>
      <c r="N87" s="2" t="s">
        <v>284</v>
      </c>
      <c r="O87" s="2" t="s">
        <v>295</v>
      </c>
      <c r="P87" s="2" t="s">
        <v>61</v>
      </c>
      <c r="Q87" s="2" t="s">
        <v>61</v>
      </c>
      <c r="R87" s="2" t="s">
        <v>60</v>
      </c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2" t="s">
        <v>52</v>
      </c>
      <c r="AW87" s="2" t="s">
        <v>326</v>
      </c>
      <c r="AX87" s="2" t="s">
        <v>52</v>
      </c>
      <c r="AY87" s="2" t="s">
        <v>52</v>
      </c>
    </row>
    <row r="88" spans="1:51" ht="30" customHeight="1" x14ac:dyDescent="0.3">
      <c r="A88" s="8" t="s">
        <v>297</v>
      </c>
      <c r="B88" s="8" t="s">
        <v>298</v>
      </c>
      <c r="C88" s="8" t="s">
        <v>200</v>
      </c>
      <c r="D88" s="9">
        <v>4.0000000000000002E-4</v>
      </c>
      <c r="E88" s="13">
        <f>단가대비표!O9</f>
        <v>12042</v>
      </c>
      <c r="F88" s="14">
        <f t="shared" si="13"/>
        <v>4.8</v>
      </c>
      <c r="G88" s="13">
        <f>단가대비표!P9</f>
        <v>0</v>
      </c>
      <c r="H88" s="14">
        <f t="shared" si="14"/>
        <v>0</v>
      </c>
      <c r="I88" s="13">
        <f>단가대비표!V9</f>
        <v>0</v>
      </c>
      <c r="J88" s="14">
        <f t="shared" si="15"/>
        <v>0</v>
      </c>
      <c r="K88" s="13">
        <f t="shared" si="16"/>
        <v>12042</v>
      </c>
      <c r="L88" s="14">
        <f t="shared" si="17"/>
        <v>4.8</v>
      </c>
      <c r="M88" s="8" t="s">
        <v>52</v>
      </c>
      <c r="N88" s="2" t="s">
        <v>284</v>
      </c>
      <c r="O88" s="2" t="s">
        <v>299</v>
      </c>
      <c r="P88" s="2" t="s">
        <v>61</v>
      </c>
      <c r="Q88" s="2" t="s">
        <v>61</v>
      </c>
      <c r="R88" s="2" t="s">
        <v>60</v>
      </c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2" t="s">
        <v>52</v>
      </c>
      <c r="AW88" s="2" t="s">
        <v>327</v>
      </c>
      <c r="AX88" s="2" t="s">
        <v>52</v>
      </c>
      <c r="AY88" s="2" t="s">
        <v>52</v>
      </c>
    </row>
    <row r="89" spans="1:51" ht="30" customHeight="1" x14ac:dyDescent="0.3">
      <c r="A89" s="8" t="s">
        <v>301</v>
      </c>
      <c r="B89" s="8" t="s">
        <v>302</v>
      </c>
      <c r="C89" s="8" t="s">
        <v>303</v>
      </c>
      <c r="D89" s="9">
        <v>3.1199999999999999E-3</v>
      </c>
      <c r="E89" s="13">
        <f>일위대가목록!E17</f>
        <v>0</v>
      </c>
      <c r="F89" s="14">
        <f t="shared" si="13"/>
        <v>0</v>
      </c>
      <c r="G89" s="13">
        <f>일위대가목록!F17</f>
        <v>0</v>
      </c>
      <c r="H89" s="14">
        <f t="shared" si="14"/>
        <v>0</v>
      </c>
      <c r="I89" s="13">
        <f>일위대가목록!G17</f>
        <v>138</v>
      </c>
      <c r="J89" s="14">
        <f t="shared" si="15"/>
        <v>0.4</v>
      </c>
      <c r="K89" s="13">
        <f t="shared" si="16"/>
        <v>138</v>
      </c>
      <c r="L89" s="14">
        <f t="shared" si="17"/>
        <v>0.4</v>
      </c>
      <c r="M89" s="8" t="s">
        <v>52</v>
      </c>
      <c r="N89" s="2" t="s">
        <v>284</v>
      </c>
      <c r="O89" s="2" t="s">
        <v>304</v>
      </c>
      <c r="P89" s="2" t="s">
        <v>60</v>
      </c>
      <c r="Q89" s="2" t="s">
        <v>61</v>
      </c>
      <c r="R89" s="2" t="s">
        <v>61</v>
      </c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2" t="s">
        <v>52</v>
      </c>
      <c r="AW89" s="2" t="s">
        <v>328</v>
      </c>
      <c r="AX89" s="2" t="s">
        <v>52</v>
      </c>
      <c r="AY89" s="2" t="s">
        <v>52</v>
      </c>
    </row>
    <row r="90" spans="1:51" ht="30" customHeight="1" x14ac:dyDescent="0.3">
      <c r="A90" s="8" t="s">
        <v>306</v>
      </c>
      <c r="B90" s="8" t="s">
        <v>307</v>
      </c>
      <c r="C90" s="8" t="s">
        <v>308</v>
      </c>
      <c r="D90" s="9">
        <v>1.89E-2</v>
      </c>
      <c r="E90" s="13">
        <f>단가대비표!O26</f>
        <v>0</v>
      </c>
      <c r="F90" s="14">
        <f t="shared" si="13"/>
        <v>0</v>
      </c>
      <c r="G90" s="13">
        <f>단가대비표!P26</f>
        <v>0</v>
      </c>
      <c r="H90" s="14">
        <f t="shared" si="14"/>
        <v>0</v>
      </c>
      <c r="I90" s="13">
        <f>단가대비표!V26</f>
        <v>87</v>
      </c>
      <c r="J90" s="14">
        <f t="shared" si="15"/>
        <v>1.6</v>
      </c>
      <c r="K90" s="13">
        <f t="shared" si="16"/>
        <v>87</v>
      </c>
      <c r="L90" s="14">
        <f t="shared" si="17"/>
        <v>1.6</v>
      </c>
      <c r="M90" s="8" t="s">
        <v>52</v>
      </c>
      <c r="N90" s="2" t="s">
        <v>284</v>
      </c>
      <c r="O90" s="2" t="s">
        <v>309</v>
      </c>
      <c r="P90" s="2" t="s">
        <v>61</v>
      </c>
      <c r="Q90" s="2" t="s">
        <v>61</v>
      </c>
      <c r="R90" s="2" t="s">
        <v>60</v>
      </c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2" t="s">
        <v>52</v>
      </c>
      <c r="AW90" s="2" t="s">
        <v>329</v>
      </c>
      <c r="AX90" s="2" t="s">
        <v>52</v>
      </c>
      <c r="AY90" s="2" t="s">
        <v>52</v>
      </c>
    </row>
    <row r="91" spans="1:51" ht="30" customHeight="1" x14ac:dyDescent="0.3">
      <c r="A91" s="8" t="s">
        <v>311</v>
      </c>
      <c r="B91" s="8" t="s">
        <v>210</v>
      </c>
      <c r="C91" s="8" t="s">
        <v>211</v>
      </c>
      <c r="D91" s="9">
        <v>5.8500000000000002E-3</v>
      </c>
      <c r="E91" s="13">
        <f>단가대비표!O30</f>
        <v>0</v>
      </c>
      <c r="F91" s="14">
        <f t="shared" si="13"/>
        <v>0</v>
      </c>
      <c r="G91" s="13">
        <f>단가대비표!P30</f>
        <v>183489</v>
      </c>
      <c r="H91" s="14">
        <f t="shared" si="14"/>
        <v>1073.4000000000001</v>
      </c>
      <c r="I91" s="13">
        <f>단가대비표!V30</f>
        <v>0</v>
      </c>
      <c r="J91" s="14">
        <f t="shared" si="15"/>
        <v>0</v>
      </c>
      <c r="K91" s="13">
        <f t="shared" si="16"/>
        <v>183489</v>
      </c>
      <c r="L91" s="14">
        <f t="shared" si="17"/>
        <v>1073.4000000000001</v>
      </c>
      <c r="M91" s="8" t="s">
        <v>52</v>
      </c>
      <c r="N91" s="2" t="s">
        <v>284</v>
      </c>
      <c r="O91" s="2" t="s">
        <v>312</v>
      </c>
      <c r="P91" s="2" t="s">
        <v>61</v>
      </c>
      <c r="Q91" s="2" t="s">
        <v>61</v>
      </c>
      <c r="R91" s="2" t="s">
        <v>60</v>
      </c>
      <c r="S91" s="3"/>
      <c r="T91" s="3"/>
      <c r="U91" s="3"/>
      <c r="V91" s="3">
        <v>1</v>
      </c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2" t="s">
        <v>52</v>
      </c>
      <c r="AW91" s="2" t="s">
        <v>330</v>
      </c>
      <c r="AX91" s="2" t="s">
        <v>52</v>
      </c>
      <c r="AY91" s="2" t="s">
        <v>52</v>
      </c>
    </row>
    <row r="92" spans="1:51" ht="30" customHeight="1" x14ac:dyDescent="0.3">
      <c r="A92" s="8" t="s">
        <v>214</v>
      </c>
      <c r="B92" s="8" t="s">
        <v>210</v>
      </c>
      <c r="C92" s="8" t="s">
        <v>211</v>
      </c>
      <c r="D92" s="9">
        <v>1E-4</v>
      </c>
      <c r="E92" s="13">
        <f>단가대비표!O27</f>
        <v>0</v>
      </c>
      <c r="F92" s="14">
        <f t="shared" si="13"/>
        <v>0</v>
      </c>
      <c r="G92" s="13">
        <f>단가대비표!P27</f>
        <v>138290</v>
      </c>
      <c r="H92" s="14">
        <f t="shared" si="14"/>
        <v>13.8</v>
      </c>
      <c r="I92" s="13">
        <f>단가대비표!V27</f>
        <v>0</v>
      </c>
      <c r="J92" s="14">
        <f t="shared" si="15"/>
        <v>0</v>
      </c>
      <c r="K92" s="13">
        <f t="shared" si="16"/>
        <v>138290</v>
      </c>
      <c r="L92" s="14">
        <f t="shared" si="17"/>
        <v>13.8</v>
      </c>
      <c r="M92" s="8" t="s">
        <v>52</v>
      </c>
      <c r="N92" s="2" t="s">
        <v>284</v>
      </c>
      <c r="O92" s="2" t="s">
        <v>215</v>
      </c>
      <c r="P92" s="2" t="s">
        <v>61</v>
      </c>
      <c r="Q92" s="2" t="s">
        <v>61</v>
      </c>
      <c r="R92" s="2" t="s">
        <v>60</v>
      </c>
      <c r="S92" s="3"/>
      <c r="T92" s="3"/>
      <c r="U92" s="3"/>
      <c r="V92" s="3">
        <v>1</v>
      </c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2" t="s">
        <v>52</v>
      </c>
      <c r="AW92" s="2" t="s">
        <v>331</v>
      </c>
      <c r="AX92" s="2" t="s">
        <v>52</v>
      </c>
      <c r="AY92" s="2" t="s">
        <v>52</v>
      </c>
    </row>
    <row r="93" spans="1:51" ht="30" customHeight="1" x14ac:dyDescent="0.3">
      <c r="A93" s="8" t="s">
        <v>315</v>
      </c>
      <c r="B93" s="8" t="s">
        <v>210</v>
      </c>
      <c r="C93" s="8" t="s">
        <v>211</v>
      </c>
      <c r="D93" s="9">
        <v>3.8999999999999999E-4</v>
      </c>
      <c r="E93" s="13">
        <f>단가대비표!O31</f>
        <v>0</v>
      </c>
      <c r="F93" s="14">
        <f t="shared" si="13"/>
        <v>0</v>
      </c>
      <c r="G93" s="13">
        <f>단가대비표!P31</f>
        <v>223094</v>
      </c>
      <c r="H93" s="14">
        <f t="shared" si="14"/>
        <v>87</v>
      </c>
      <c r="I93" s="13">
        <f>단가대비표!V31</f>
        <v>0</v>
      </c>
      <c r="J93" s="14">
        <f t="shared" si="15"/>
        <v>0</v>
      </c>
      <c r="K93" s="13">
        <f t="shared" si="16"/>
        <v>223094</v>
      </c>
      <c r="L93" s="14">
        <f t="shared" si="17"/>
        <v>87</v>
      </c>
      <c r="M93" s="8" t="s">
        <v>52</v>
      </c>
      <c r="N93" s="2" t="s">
        <v>284</v>
      </c>
      <c r="O93" s="2" t="s">
        <v>316</v>
      </c>
      <c r="P93" s="2" t="s">
        <v>61</v>
      </c>
      <c r="Q93" s="2" t="s">
        <v>61</v>
      </c>
      <c r="R93" s="2" t="s">
        <v>60</v>
      </c>
      <c r="S93" s="3"/>
      <c r="T93" s="3"/>
      <c r="U93" s="3"/>
      <c r="V93" s="3">
        <v>1</v>
      </c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2" t="s">
        <v>52</v>
      </c>
      <c r="AW93" s="2" t="s">
        <v>332</v>
      </c>
      <c r="AX93" s="2" t="s">
        <v>52</v>
      </c>
      <c r="AY93" s="2" t="s">
        <v>52</v>
      </c>
    </row>
    <row r="94" spans="1:51" ht="30" customHeight="1" x14ac:dyDescent="0.3">
      <c r="A94" s="8" t="s">
        <v>318</v>
      </c>
      <c r="B94" s="8" t="s">
        <v>210</v>
      </c>
      <c r="C94" s="8" t="s">
        <v>211</v>
      </c>
      <c r="D94" s="9">
        <v>1.1E-4</v>
      </c>
      <c r="E94" s="13">
        <f>단가대비표!O28</f>
        <v>0</v>
      </c>
      <c r="F94" s="14">
        <f t="shared" si="13"/>
        <v>0</v>
      </c>
      <c r="G94" s="13">
        <f>단가대비표!P28</f>
        <v>166063</v>
      </c>
      <c r="H94" s="14">
        <f t="shared" si="14"/>
        <v>18.2</v>
      </c>
      <c r="I94" s="13">
        <f>단가대비표!V28</f>
        <v>0</v>
      </c>
      <c r="J94" s="14">
        <f t="shared" si="15"/>
        <v>0</v>
      </c>
      <c r="K94" s="13">
        <f t="shared" si="16"/>
        <v>166063</v>
      </c>
      <c r="L94" s="14">
        <f t="shared" si="17"/>
        <v>18.2</v>
      </c>
      <c r="M94" s="8" t="s">
        <v>52</v>
      </c>
      <c r="N94" s="2" t="s">
        <v>284</v>
      </c>
      <c r="O94" s="2" t="s">
        <v>319</v>
      </c>
      <c r="P94" s="2" t="s">
        <v>61</v>
      </c>
      <c r="Q94" s="2" t="s">
        <v>61</v>
      </c>
      <c r="R94" s="2" t="s">
        <v>60</v>
      </c>
      <c r="S94" s="3"/>
      <c r="T94" s="3"/>
      <c r="U94" s="3"/>
      <c r="V94" s="3">
        <v>1</v>
      </c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2" t="s">
        <v>52</v>
      </c>
      <c r="AW94" s="2" t="s">
        <v>333</v>
      </c>
      <c r="AX94" s="2" t="s">
        <v>52</v>
      </c>
      <c r="AY94" s="2" t="s">
        <v>52</v>
      </c>
    </row>
    <row r="95" spans="1:51" ht="30" customHeight="1" x14ac:dyDescent="0.3">
      <c r="A95" s="8" t="s">
        <v>217</v>
      </c>
      <c r="B95" s="8" t="s">
        <v>321</v>
      </c>
      <c r="C95" s="8" t="s">
        <v>168</v>
      </c>
      <c r="D95" s="9">
        <v>1</v>
      </c>
      <c r="E95" s="13">
        <f>TRUNC(SUMIF(V86:V95, RIGHTB(O95, 1), H86:H95)*U95, 2)</f>
        <v>35.770000000000003</v>
      </c>
      <c r="F95" s="14">
        <f t="shared" si="13"/>
        <v>35.700000000000003</v>
      </c>
      <c r="G95" s="13">
        <v>0</v>
      </c>
      <c r="H95" s="14">
        <f t="shared" si="14"/>
        <v>0</v>
      </c>
      <c r="I95" s="13">
        <v>0</v>
      </c>
      <c r="J95" s="14">
        <f t="shared" si="15"/>
        <v>0</v>
      </c>
      <c r="K95" s="13">
        <f t="shared" si="16"/>
        <v>35.700000000000003</v>
      </c>
      <c r="L95" s="14">
        <f t="shared" si="17"/>
        <v>35.700000000000003</v>
      </c>
      <c r="M95" s="8" t="s">
        <v>52</v>
      </c>
      <c r="N95" s="2" t="s">
        <v>284</v>
      </c>
      <c r="O95" s="2" t="s">
        <v>169</v>
      </c>
      <c r="P95" s="2" t="s">
        <v>61</v>
      </c>
      <c r="Q95" s="2" t="s">
        <v>61</v>
      </c>
      <c r="R95" s="2" t="s">
        <v>61</v>
      </c>
      <c r="S95" s="3">
        <v>1</v>
      </c>
      <c r="T95" s="3">
        <v>0</v>
      </c>
      <c r="U95" s="3">
        <v>0.03</v>
      </c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2" t="s">
        <v>52</v>
      </c>
      <c r="AW95" s="2" t="s">
        <v>334</v>
      </c>
      <c r="AX95" s="2" t="s">
        <v>52</v>
      </c>
      <c r="AY95" s="2" t="s">
        <v>52</v>
      </c>
    </row>
    <row r="96" spans="1:51" ht="30" customHeight="1" x14ac:dyDescent="0.3">
      <c r="A96" s="8" t="s">
        <v>192</v>
      </c>
      <c r="B96" s="8" t="s">
        <v>52</v>
      </c>
      <c r="C96" s="8" t="s">
        <v>52</v>
      </c>
      <c r="D96" s="9"/>
      <c r="E96" s="13"/>
      <c r="F96" s="14">
        <f>TRUNC(SUMIF(N86:N95, N85, F86:F95),0)</f>
        <v>48</v>
      </c>
      <c r="G96" s="13"/>
      <c r="H96" s="14">
        <f>TRUNC(SUMIF(N86:N95, N85, H86:H95),0)</f>
        <v>1192</v>
      </c>
      <c r="I96" s="13"/>
      <c r="J96" s="14">
        <f>TRUNC(SUMIF(N86:N95, N85, J86:J95),0)</f>
        <v>2</v>
      </c>
      <c r="K96" s="13"/>
      <c r="L96" s="14">
        <f>F96+H96+J96</f>
        <v>1242</v>
      </c>
      <c r="M96" s="8" t="s">
        <v>52</v>
      </c>
      <c r="N96" s="2" t="s">
        <v>64</v>
      </c>
      <c r="O96" s="2" t="s">
        <v>64</v>
      </c>
      <c r="P96" s="2" t="s">
        <v>52</v>
      </c>
      <c r="Q96" s="2" t="s">
        <v>52</v>
      </c>
      <c r="R96" s="2" t="s">
        <v>52</v>
      </c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2" t="s">
        <v>52</v>
      </c>
      <c r="AW96" s="2" t="s">
        <v>52</v>
      </c>
      <c r="AX96" s="2" t="s">
        <v>52</v>
      </c>
      <c r="AY96" s="2" t="s">
        <v>52</v>
      </c>
    </row>
    <row r="97" spans="1:51" ht="30" customHeight="1" x14ac:dyDescent="0.3">
      <c r="A97" s="9"/>
      <c r="B97" s="9"/>
      <c r="C97" s="9"/>
      <c r="D97" s="9"/>
      <c r="E97" s="13"/>
      <c r="F97" s="14"/>
      <c r="G97" s="13"/>
      <c r="H97" s="14"/>
      <c r="I97" s="13"/>
      <c r="J97" s="14"/>
      <c r="K97" s="13"/>
      <c r="L97" s="14"/>
      <c r="M97" s="9"/>
    </row>
    <row r="98" spans="1:51" ht="30" customHeight="1" x14ac:dyDescent="0.3">
      <c r="A98" s="33" t="s">
        <v>335</v>
      </c>
      <c r="B98" s="33"/>
      <c r="C98" s="33"/>
      <c r="D98" s="33"/>
      <c r="E98" s="34"/>
      <c r="F98" s="35"/>
      <c r="G98" s="34"/>
      <c r="H98" s="35"/>
      <c r="I98" s="34"/>
      <c r="J98" s="35"/>
      <c r="K98" s="34"/>
      <c r="L98" s="35"/>
      <c r="M98" s="33"/>
      <c r="N98" s="1" t="s">
        <v>304</v>
      </c>
    </row>
    <row r="99" spans="1:51" ht="30" customHeight="1" x14ac:dyDescent="0.3">
      <c r="A99" s="8" t="s">
        <v>301</v>
      </c>
      <c r="B99" s="8" t="s">
        <v>302</v>
      </c>
      <c r="C99" s="8" t="s">
        <v>338</v>
      </c>
      <c r="D99" s="9">
        <v>0.23619999999999999</v>
      </c>
      <c r="E99" s="13">
        <f>단가대비표!O5</f>
        <v>0</v>
      </c>
      <c r="F99" s="14">
        <f>TRUNC(E99*D99,1)</f>
        <v>0</v>
      </c>
      <c r="G99" s="13">
        <f>단가대비표!P5</f>
        <v>0</v>
      </c>
      <c r="H99" s="14">
        <f>TRUNC(G99*D99,1)</f>
        <v>0</v>
      </c>
      <c r="I99" s="13">
        <f>단가대비표!V5</f>
        <v>588</v>
      </c>
      <c r="J99" s="14">
        <f>TRUNC(I99*D99,1)</f>
        <v>138.80000000000001</v>
      </c>
      <c r="K99" s="13">
        <f>TRUNC(E99+G99+I99,1)</f>
        <v>588</v>
      </c>
      <c r="L99" s="14">
        <f>TRUNC(F99+H99+J99,1)</f>
        <v>138.80000000000001</v>
      </c>
      <c r="M99" s="8" t="s">
        <v>339</v>
      </c>
      <c r="N99" s="2" t="s">
        <v>304</v>
      </c>
      <c r="O99" s="2" t="s">
        <v>340</v>
      </c>
      <c r="P99" s="2" t="s">
        <v>61</v>
      </c>
      <c r="Q99" s="2" t="s">
        <v>61</v>
      </c>
      <c r="R99" s="2" t="s">
        <v>60</v>
      </c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2" t="s">
        <v>52</v>
      </c>
      <c r="AW99" s="2" t="s">
        <v>341</v>
      </c>
      <c r="AX99" s="2" t="s">
        <v>52</v>
      </c>
      <c r="AY99" s="2" t="s">
        <v>52</v>
      </c>
    </row>
    <row r="100" spans="1:51" ht="30" customHeight="1" x14ac:dyDescent="0.3">
      <c r="A100" s="8" t="s">
        <v>192</v>
      </c>
      <c r="B100" s="8" t="s">
        <v>52</v>
      </c>
      <c r="C100" s="8" t="s">
        <v>52</v>
      </c>
      <c r="D100" s="9"/>
      <c r="E100" s="13"/>
      <c r="F100" s="14">
        <f>TRUNC(SUMIF(N99:N99, N98, F99:F99),0)</f>
        <v>0</v>
      </c>
      <c r="G100" s="13"/>
      <c r="H100" s="14">
        <f>TRUNC(SUMIF(N99:N99, N98, H99:H99),0)</f>
        <v>0</v>
      </c>
      <c r="I100" s="13"/>
      <c r="J100" s="14">
        <f>TRUNC(SUMIF(N99:N99, N98, J99:J99),0)</f>
        <v>138</v>
      </c>
      <c r="K100" s="13"/>
      <c r="L100" s="14">
        <f>F100+H100+J100</f>
        <v>138</v>
      </c>
      <c r="M100" s="8" t="s">
        <v>52</v>
      </c>
      <c r="N100" s="2" t="s">
        <v>64</v>
      </c>
      <c r="O100" s="2" t="s">
        <v>64</v>
      </c>
      <c r="P100" s="2" t="s">
        <v>52</v>
      </c>
      <c r="Q100" s="2" t="s">
        <v>52</v>
      </c>
      <c r="R100" s="2" t="s">
        <v>52</v>
      </c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2" t="s">
        <v>52</v>
      </c>
      <c r="AW100" s="2" t="s">
        <v>52</v>
      </c>
      <c r="AX100" s="2" t="s">
        <v>52</v>
      </c>
      <c r="AY100" s="2" t="s">
        <v>52</v>
      </c>
    </row>
    <row r="101" spans="1:51" ht="30" customHeight="1" x14ac:dyDescent="0.3">
      <c r="A101" s="9"/>
      <c r="B101" s="9"/>
      <c r="C101" s="9"/>
      <c r="D101" s="9"/>
      <c r="E101" s="13"/>
      <c r="F101" s="14"/>
      <c r="G101" s="13"/>
      <c r="H101" s="14"/>
      <c r="I101" s="13"/>
      <c r="J101" s="14"/>
      <c r="K101" s="13"/>
      <c r="L101" s="14"/>
      <c r="M101" s="9"/>
    </row>
    <row r="102" spans="1:51" ht="30" customHeight="1" x14ac:dyDescent="0.3">
      <c r="A102" s="33" t="s">
        <v>342</v>
      </c>
      <c r="B102" s="33"/>
      <c r="C102" s="33"/>
      <c r="D102" s="33"/>
      <c r="E102" s="34"/>
      <c r="F102" s="35"/>
      <c r="G102" s="34"/>
      <c r="H102" s="35"/>
      <c r="I102" s="34"/>
      <c r="J102" s="35"/>
      <c r="K102" s="34"/>
      <c r="L102" s="35"/>
      <c r="M102" s="33"/>
      <c r="N102" s="1" t="s">
        <v>256</v>
      </c>
    </row>
    <row r="103" spans="1:51" ht="30" customHeight="1" x14ac:dyDescent="0.3">
      <c r="A103" s="8" t="s">
        <v>344</v>
      </c>
      <c r="B103" s="8" t="s">
        <v>345</v>
      </c>
      <c r="C103" s="8" t="s">
        <v>211</v>
      </c>
      <c r="D103" s="9">
        <v>2.5000000000000001E-2</v>
      </c>
      <c r="E103" s="13">
        <f>단가대비표!O34</f>
        <v>0</v>
      </c>
      <c r="F103" s="14">
        <f>TRUNC(E103*D103,1)</f>
        <v>0</v>
      </c>
      <c r="G103" s="13">
        <f>단가대비표!P34</f>
        <v>179334</v>
      </c>
      <c r="H103" s="14">
        <f>TRUNC(G103*D103,1)</f>
        <v>4483.3</v>
      </c>
      <c r="I103" s="13">
        <f>단가대비표!V34</f>
        <v>0</v>
      </c>
      <c r="J103" s="14">
        <f>TRUNC(I103*D103,1)</f>
        <v>0</v>
      </c>
      <c r="K103" s="13">
        <f>TRUNC(E103+G103+I103,1)</f>
        <v>179334</v>
      </c>
      <c r="L103" s="14">
        <f>TRUNC(F103+H103+J103,1)</f>
        <v>4483.3</v>
      </c>
      <c r="M103" s="8" t="s">
        <v>52</v>
      </c>
      <c r="N103" s="2" t="s">
        <v>256</v>
      </c>
      <c r="O103" s="2" t="s">
        <v>346</v>
      </c>
      <c r="P103" s="2" t="s">
        <v>61</v>
      </c>
      <c r="Q103" s="2" t="s">
        <v>61</v>
      </c>
      <c r="R103" s="2" t="s">
        <v>60</v>
      </c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2" t="s">
        <v>52</v>
      </c>
      <c r="AW103" s="2" t="s">
        <v>347</v>
      </c>
      <c r="AX103" s="2" t="s">
        <v>52</v>
      </c>
      <c r="AY103" s="2" t="s">
        <v>52</v>
      </c>
    </row>
    <row r="104" spans="1:51" ht="30" customHeight="1" x14ac:dyDescent="0.3">
      <c r="A104" s="8" t="s">
        <v>192</v>
      </c>
      <c r="B104" s="8" t="s">
        <v>52</v>
      </c>
      <c r="C104" s="8" t="s">
        <v>52</v>
      </c>
      <c r="D104" s="9"/>
      <c r="E104" s="13"/>
      <c r="F104" s="14">
        <f>TRUNC(SUMIF(N103:N103, N102, F103:F103),0)</f>
        <v>0</v>
      </c>
      <c r="G104" s="13"/>
      <c r="H104" s="14">
        <f>TRUNC(SUMIF(N103:N103, N102, H103:H103),0)</f>
        <v>4483</v>
      </c>
      <c r="I104" s="13"/>
      <c r="J104" s="14">
        <f>TRUNC(SUMIF(N103:N103, N102, J103:J103),0)</f>
        <v>0</v>
      </c>
      <c r="K104" s="13"/>
      <c r="L104" s="14">
        <f>F104+H104+J104</f>
        <v>4483</v>
      </c>
      <c r="M104" s="8" t="s">
        <v>52</v>
      </c>
      <c r="N104" s="2" t="s">
        <v>64</v>
      </c>
      <c r="O104" s="2" t="s">
        <v>64</v>
      </c>
      <c r="P104" s="2" t="s">
        <v>52</v>
      </c>
      <c r="Q104" s="2" t="s">
        <v>52</v>
      </c>
      <c r="R104" s="2" t="s">
        <v>52</v>
      </c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2" t="s">
        <v>52</v>
      </c>
      <c r="AW104" s="2" t="s">
        <v>52</v>
      </c>
      <c r="AX104" s="2" t="s">
        <v>52</v>
      </c>
      <c r="AY104" s="2" t="s">
        <v>52</v>
      </c>
    </row>
  </sheetData>
  <mergeCells count="61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AV2:AV3"/>
    <mergeCell ref="AW2:AW3"/>
    <mergeCell ref="AL2:AL3"/>
    <mergeCell ref="AM2:AM3"/>
    <mergeCell ref="AN2:AN3"/>
    <mergeCell ref="AO2:AO3"/>
    <mergeCell ref="AP2:AP3"/>
    <mergeCell ref="AQ2:AQ3"/>
    <mergeCell ref="A43:M43"/>
    <mergeCell ref="AR2:AR3"/>
    <mergeCell ref="AS2:AS3"/>
    <mergeCell ref="AT2:AT3"/>
    <mergeCell ref="AU2:AU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4:M4"/>
    <mergeCell ref="A19:M19"/>
    <mergeCell ref="A27:M27"/>
    <mergeCell ref="A31:M31"/>
    <mergeCell ref="A37:M37"/>
    <mergeCell ref="A85:M85"/>
    <mergeCell ref="A98:M98"/>
    <mergeCell ref="A102:M102"/>
    <mergeCell ref="A48:M48"/>
    <mergeCell ref="A53:M53"/>
    <mergeCell ref="A57:M57"/>
    <mergeCell ref="A62:M62"/>
    <mergeCell ref="A67:M67"/>
    <mergeCell ref="A72:M72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opLeftCell="B1" workbookViewId="0"/>
  </sheetViews>
  <sheetFormatPr defaultRowHeight="16.5" x14ac:dyDescent="0.3"/>
  <cols>
    <col min="1" max="1" width="21.625" hidden="1" customWidth="1"/>
    <col min="2" max="3" width="30.5" bestFit="1" customWidth="1"/>
    <col min="4" max="4" width="5.5" bestFit="1" customWidth="1"/>
    <col min="5" max="5" width="11.25" bestFit="1" customWidth="1"/>
    <col min="6" max="6" width="6.625" bestFit="1" customWidth="1"/>
    <col min="7" max="7" width="10.5" bestFit="1" customWidth="1"/>
    <col min="8" max="8" width="7.5" bestFit="1" customWidth="1"/>
    <col min="9" max="9" width="10.5" bestFit="1" customWidth="1"/>
    <col min="10" max="10" width="6.625" bestFit="1" customWidth="1"/>
    <col min="11" max="11" width="10.5" bestFit="1" customWidth="1"/>
    <col min="12" max="12" width="6.625" bestFit="1" customWidth="1"/>
    <col min="13" max="13" width="9.25" bestFit="1" customWidth="1"/>
    <col min="14" max="14" width="6.625" bestFit="1" customWidth="1"/>
    <col min="15" max="15" width="10.5" bestFit="1" customWidth="1"/>
    <col min="16" max="16" width="11.625" bestFit="1" customWidth="1"/>
    <col min="17" max="17" width="11.25" bestFit="1" customWidth="1"/>
    <col min="18" max="20" width="9.25" bestFit="1" customWidth="1"/>
    <col min="21" max="22" width="10.5" bestFit="1" customWidth="1"/>
    <col min="23" max="23" width="8.5" bestFit="1" customWidth="1"/>
    <col min="24" max="24" width="11.62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 x14ac:dyDescent="0.3">
      <c r="A1" s="31" t="s">
        <v>348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8" ht="30" customHeight="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8" ht="30" customHeight="1" x14ac:dyDescent="0.3">
      <c r="A3" s="29" t="s">
        <v>120</v>
      </c>
      <c r="B3" s="29" t="s">
        <v>2</v>
      </c>
      <c r="C3" s="29" t="s">
        <v>349</v>
      </c>
      <c r="D3" s="29" t="s">
        <v>4</v>
      </c>
      <c r="E3" s="29" t="s">
        <v>6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 t="s">
        <v>122</v>
      </c>
      <c r="Q3" s="29" t="s">
        <v>123</v>
      </c>
      <c r="R3" s="29"/>
      <c r="S3" s="29"/>
      <c r="T3" s="29"/>
      <c r="U3" s="29"/>
      <c r="V3" s="29"/>
      <c r="W3" s="29" t="s">
        <v>125</v>
      </c>
      <c r="X3" s="29" t="s">
        <v>12</v>
      </c>
      <c r="Y3" s="28" t="s">
        <v>357</v>
      </c>
      <c r="Z3" s="28" t="s">
        <v>358</v>
      </c>
      <c r="AA3" s="28" t="s">
        <v>359</v>
      </c>
      <c r="AB3" s="28" t="s">
        <v>48</v>
      </c>
    </row>
    <row r="4" spans="1:28" ht="30" customHeight="1" x14ac:dyDescent="0.3">
      <c r="A4" s="29"/>
      <c r="B4" s="29"/>
      <c r="C4" s="29"/>
      <c r="D4" s="29"/>
      <c r="E4" s="4" t="s">
        <v>350</v>
      </c>
      <c r="F4" s="4" t="s">
        <v>351</v>
      </c>
      <c r="G4" s="4" t="s">
        <v>352</v>
      </c>
      <c r="H4" s="4" t="s">
        <v>351</v>
      </c>
      <c r="I4" s="4" t="s">
        <v>353</v>
      </c>
      <c r="J4" s="4" t="s">
        <v>351</v>
      </c>
      <c r="K4" s="4" t="s">
        <v>354</v>
      </c>
      <c r="L4" s="4" t="s">
        <v>351</v>
      </c>
      <c r="M4" s="4" t="s">
        <v>355</v>
      </c>
      <c r="N4" s="4" t="s">
        <v>351</v>
      </c>
      <c r="O4" s="4" t="s">
        <v>356</v>
      </c>
      <c r="P4" s="29"/>
      <c r="Q4" s="4" t="s">
        <v>350</v>
      </c>
      <c r="R4" s="4" t="s">
        <v>352</v>
      </c>
      <c r="S4" s="4" t="s">
        <v>353</v>
      </c>
      <c r="T4" s="4" t="s">
        <v>354</v>
      </c>
      <c r="U4" s="4" t="s">
        <v>355</v>
      </c>
      <c r="V4" s="4" t="s">
        <v>356</v>
      </c>
      <c r="W4" s="29"/>
      <c r="X4" s="29"/>
      <c r="Y4" s="28"/>
      <c r="Z4" s="28"/>
      <c r="AA4" s="28"/>
      <c r="AB4" s="28"/>
    </row>
    <row r="5" spans="1:28" ht="30" customHeight="1" x14ac:dyDescent="0.3">
      <c r="A5" s="8" t="s">
        <v>340</v>
      </c>
      <c r="B5" s="8" t="s">
        <v>301</v>
      </c>
      <c r="C5" s="8" t="s">
        <v>302</v>
      </c>
      <c r="D5" s="15" t="s">
        <v>338</v>
      </c>
      <c r="E5" s="16">
        <v>0</v>
      </c>
      <c r="F5" s="8" t="s">
        <v>52</v>
      </c>
      <c r="G5" s="16">
        <v>0</v>
      </c>
      <c r="H5" s="8" t="s">
        <v>52</v>
      </c>
      <c r="I5" s="16">
        <v>0</v>
      </c>
      <c r="J5" s="8" t="s">
        <v>52</v>
      </c>
      <c r="K5" s="16">
        <v>0</v>
      </c>
      <c r="L5" s="8" t="s">
        <v>52</v>
      </c>
      <c r="M5" s="16">
        <v>0</v>
      </c>
      <c r="N5" s="8" t="s">
        <v>52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588</v>
      </c>
      <c r="V5" s="16">
        <f>SMALL(Q5:U5,COUNTIF(Q5:U5,0)+1)</f>
        <v>588</v>
      </c>
      <c r="W5" s="8" t="s">
        <v>360</v>
      </c>
      <c r="X5" s="8" t="s">
        <v>339</v>
      </c>
      <c r="Y5" s="2" t="s">
        <v>52</v>
      </c>
      <c r="Z5" s="2" t="s">
        <v>52</v>
      </c>
      <c r="AA5" s="17"/>
      <c r="AB5" s="2" t="s">
        <v>52</v>
      </c>
    </row>
    <row r="6" spans="1:28" ht="30" customHeight="1" x14ac:dyDescent="0.3">
      <c r="A6" s="8" t="s">
        <v>207</v>
      </c>
      <c r="B6" s="8" t="s">
        <v>204</v>
      </c>
      <c r="C6" s="8" t="s">
        <v>205</v>
      </c>
      <c r="D6" s="15" t="s">
        <v>206</v>
      </c>
      <c r="E6" s="16">
        <v>0</v>
      </c>
      <c r="F6" s="8" t="s">
        <v>52</v>
      </c>
      <c r="G6" s="16">
        <v>0</v>
      </c>
      <c r="H6" s="8" t="s">
        <v>52</v>
      </c>
      <c r="I6" s="16">
        <v>0</v>
      </c>
      <c r="J6" s="8" t="s">
        <v>52</v>
      </c>
      <c r="K6" s="16">
        <v>0</v>
      </c>
      <c r="L6" s="8" t="s">
        <v>52</v>
      </c>
      <c r="M6" s="16">
        <v>0</v>
      </c>
      <c r="N6" s="8" t="s">
        <v>52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8" t="s">
        <v>361</v>
      </c>
      <c r="X6" s="8" t="s">
        <v>201</v>
      </c>
      <c r="Y6" s="2" t="s">
        <v>52</v>
      </c>
      <c r="Z6" s="2" t="s">
        <v>52</v>
      </c>
      <c r="AA6" s="17"/>
      <c r="AB6" s="2" t="s">
        <v>52</v>
      </c>
    </row>
    <row r="7" spans="1:28" ht="30" customHeight="1" x14ac:dyDescent="0.3">
      <c r="A7" s="8" t="s">
        <v>239</v>
      </c>
      <c r="B7" s="8" t="s">
        <v>236</v>
      </c>
      <c r="C7" s="8" t="s">
        <v>237</v>
      </c>
      <c r="D7" s="15" t="s">
        <v>200</v>
      </c>
      <c r="E7" s="16">
        <v>0</v>
      </c>
      <c r="F7" s="8" t="s">
        <v>52</v>
      </c>
      <c r="G7" s="16">
        <v>1450</v>
      </c>
      <c r="H7" s="8" t="s">
        <v>362</v>
      </c>
      <c r="I7" s="16">
        <v>0</v>
      </c>
      <c r="J7" s="8" t="s">
        <v>52</v>
      </c>
      <c r="K7" s="16">
        <v>0</v>
      </c>
      <c r="L7" s="8" t="s">
        <v>52</v>
      </c>
      <c r="M7" s="16">
        <v>0</v>
      </c>
      <c r="N7" s="8" t="s">
        <v>52</v>
      </c>
      <c r="O7" s="16">
        <f t="shared" ref="O7:O12" si="0">SMALL(E7:M7,COUNTIF(E7:M7,0)+1)</f>
        <v>1450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8" t="s">
        <v>363</v>
      </c>
      <c r="X7" s="8" t="s">
        <v>238</v>
      </c>
      <c r="Y7" s="2" t="s">
        <v>52</v>
      </c>
      <c r="Z7" s="2" t="s">
        <v>52</v>
      </c>
      <c r="AA7" s="17"/>
      <c r="AB7" s="2" t="s">
        <v>52</v>
      </c>
    </row>
    <row r="8" spans="1:28" ht="30" customHeight="1" x14ac:dyDescent="0.3">
      <c r="A8" s="8" t="s">
        <v>295</v>
      </c>
      <c r="B8" s="8" t="s">
        <v>292</v>
      </c>
      <c r="C8" s="8" t="s">
        <v>293</v>
      </c>
      <c r="D8" s="15" t="s">
        <v>251</v>
      </c>
      <c r="E8" s="16">
        <v>2.2200000000000002</v>
      </c>
      <c r="F8" s="8" t="s">
        <v>52</v>
      </c>
      <c r="G8" s="16">
        <v>2.7</v>
      </c>
      <c r="H8" s="8" t="s">
        <v>364</v>
      </c>
      <c r="I8" s="16">
        <v>2.5</v>
      </c>
      <c r="J8" s="8" t="s">
        <v>365</v>
      </c>
      <c r="K8" s="16">
        <v>0</v>
      </c>
      <c r="L8" s="8" t="s">
        <v>52</v>
      </c>
      <c r="M8" s="16">
        <v>0</v>
      </c>
      <c r="N8" s="8" t="s">
        <v>52</v>
      </c>
      <c r="O8" s="16">
        <f t="shared" si="0"/>
        <v>2.2200000000000002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8" t="s">
        <v>366</v>
      </c>
      <c r="X8" s="8" t="s">
        <v>294</v>
      </c>
      <c r="Y8" s="2" t="s">
        <v>52</v>
      </c>
      <c r="Z8" s="2" t="s">
        <v>52</v>
      </c>
      <c r="AA8" s="17"/>
      <c r="AB8" s="2" t="s">
        <v>52</v>
      </c>
    </row>
    <row r="9" spans="1:28" ht="30" customHeight="1" x14ac:dyDescent="0.3">
      <c r="A9" s="8" t="s">
        <v>299</v>
      </c>
      <c r="B9" s="8" t="s">
        <v>297</v>
      </c>
      <c r="C9" s="8" t="s">
        <v>298</v>
      </c>
      <c r="D9" s="15" t="s">
        <v>200</v>
      </c>
      <c r="E9" s="16">
        <v>12042</v>
      </c>
      <c r="F9" s="8" t="s">
        <v>52</v>
      </c>
      <c r="G9" s="16">
        <v>13100</v>
      </c>
      <c r="H9" s="8" t="s">
        <v>364</v>
      </c>
      <c r="I9" s="16">
        <v>13000</v>
      </c>
      <c r="J9" s="8" t="s">
        <v>365</v>
      </c>
      <c r="K9" s="16">
        <v>0</v>
      </c>
      <c r="L9" s="8" t="s">
        <v>52</v>
      </c>
      <c r="M9" s="16">
        <v>0</v>
      </c>
      <c r="N9" s="8" t="s">
        <v>52</v>
      </c>
      <c r="O9" s="16">
        <f t="shared" si="0"/>
        <v>12042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8" t="s">
        <v>367</v>
      </c>
      <c r="X9" s="8" t="s">
        <v>52</v>
      </c>
      <c r="Y9" s="2" t="s">
        <v>52</v>
      </c>
      <c r="Z9" s="2" t="s">
        <v>52</v>
      </c>
      <c r="AA9" s="17"/>
      <c r="AB9" s="2" t="s">
        <v>52</v>
      </c>
    </row>
    <row r="10" spans="1:28" ht="30" customHeight="1" x14ac:dyDescent="0.3">
      <c r="A10" s="8" t="s">
        <v>290</v>
      </c>
      <c r="B10" s="8" t="s">
        <v>288</v>
      </c>
      <c r="C10" s="8" t="s">
        <v>289</v>
      </c>
      <c r="D10" s="15" t="s">
        <v>200</v>
      </c>
      <c r="E10" s="16">
        <v>0</v>
      </c>
      <c r="F10" s="8" t="s">
        <v>52</v>
      </c>
      <c r="G10" s="16">
        <v>2290</v>
      </c>
      <c r="H10" s="8" t="s">
        <v>368</v>
      </c>
      <c r="I10" s="16">
        <v>2390</v>
      </c>
      <c r="J10" s="8" t="s">
        <v>369</v>
      </c>
      <c r="K10" s="16">
        <v>0</v>
      </c>
      <c r="L10" s="8" t="s">
        <v>52</v>
      </c>
      <c r="M10" s="16">
        <v>0</v>
      </c>
      <c r="N10" s="8" t="s">
        <v>52</v>
      </c>
      <c r="O10" s="16">
        <f t="shared" si="0"/>
        <v>2290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8" t="s">
        <v>370</v>
      </c>
      <c r="X10" s="8" t="s">
        <v>52</v>
      </c>
      <c r="Y10" s="2" t="s">
        <v>52</v>
      </c>
      <c r="Z10" s="2" t="s">
        <v>52</v>
      </c>
      <c r="AA10" s="17"/>
      <c r="AB10" s="2" t="s">
        <v>52</v>
      </c>
    </row>
    <row r="11" spans="1:28" ht="30" customHeight="1" x14ac:dyDescent="0.3">
      <c r="A11" s="8" t="s">
        <v>174</v>
      </c>
      <c r="B11" s="8" t="s">
        <v>171</v>
      </c>
      <c r="C11" s="8" t="s">
        <v>172</v>
      </c>
      <c r="D11" s="15" t="s">
        <v>173</v>
      </c>
      <c r="E11" s="16">
        <v>0</v>
      </c>
      <c r="F11" s="8" t="s">
        <v>52</v>
      </c>
      <c r="G11" s="16">
        <v>18500</v>
      </c>
      <c r="H11" s="8" t="s">
        <v>371</v>
      </c>
      <c r="I11" s="16">
        <v>0</v>
      </c>
      <c r="J11" s="8" t="s">
        <v>52</v>
      </c>
      <c r="K11" s="16">
        <v>18500</v>
      </c>
      <c r="L11" s="8" t="s">
        <v>372</v>
      </c>
      <c r="M11" s="16">
        <v>0</v>
      </c>
      <c r="N11" s="8" t="s">
        <v>52</v>
      </c>
      <c r="O11" s="16">
        <f t="shared" si="0"/>
        <v>18500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8" t="s">
        <v>373</v>
      </c>
      <c r="X11" s="8" t="s">
        <v>52</v>
      </c>
      <c r="Y11" s="2" t="s">
        <v>52</v>
      </c>
      <c r="Z11" s="2" t="s">
        <v>52</v>
      </c>
      <c r="AA11" s="17"/>
      <c r="AB11" s="2" t="s">
        <v>52</v>
      </c>
    </row>
    <row r="12" spans="1:28" ht="30" customHeight="1" x14ac:dyDescent="0.3">
      <c r="A12" s="8" t="s">
        <v>230</v>
      </c>
      <c r="B12" s="8" t="s">
        <v>228</v>
      </c>
      <c r="C12" s="8" t="s">
        <v>229</v>
      </c>
      <c r="D12" s="15" t="s">
        <v>200</v>
      </c>
      <c r="E12" s="16">
        <v>0</v>
      </c>
      <c r="F12" s="8" t="s">
        <v>52</v>
      </c>
      <c r="G12" s="16">
        <v>3310</v>
      </c>
      <c r="H12" s="8" t="s">
        <v>374</v>
      </c>
      <c r="I12" s="16">
        <v>3090</v>
      </c>
      <c r="J12" s="8" t="s">
        <v>375</v>
      </c>
      <c r="K12" s="16">
        <v>0</v>
      </c>
      <c r="L12" s="8" t="s">
        <v>52</v>
      </c>
      <c r="M12" s="16">
        <v>0</v>
      </c>
      <c r="N12" s="8" t="s">
        <v>52</v>
      </c>
      <c r="O12" s="16">
        <f t="shared" si="0"/>
        <v>3090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8" t="s">
        <v>376</v>
      </c>
      <c r="X12" s="8" t="s">
        <v>52</v>
      </c>
      <c r="Y12" s="2" t="s">
        <v>52</v>
      </c>
      <c r="Z12" s="2" t="s">
        <v>52</v>
      </c>
      <c r="AA12" s="17"/>
      <c r="AB12" s="2" t="s">
        <v>52</v>
      </c>
    </row>
    <row r="13" spans="1:28" ht="30" customHeight="1" x14ac:dyDescent="0.3">
      <c r="A13" s="8" t="s">
        <v>202</v>
      </c>
      <c r="B13" s="8" t="s">
        <v>198</v>
      </c>
      <c r="C13" s="8" t="s">
        <v>199</v>
      </c>
      <c r="D13" s="15" t="s">
        <v>200</v>
      </c>
      <c r="E13" s="16">
        <v>0</v>
      </c>
      <c r="F13" s="8" t="s">
        <v>52</v>
      </c>
      <c r="G13" s="16">
        <v>0</v>
      </c>
      <c r="H13" s="8" t="s">
        <v>52</v>
      </c>
      <c r="I13" s="16">
        <v>0</v>
      </c>
      <c r="J13" s="8" t="s">
        <v>52</v>
      </c>
      <c r="K13" s="16">
        <v>0</v>
      </c>
      <c r="L13" s="8" t="s">
        <v>52</v>
      </c>
      <c r="M13" s="16">
        <v>0</v>
      </c>
      <c r="N13" s="8" t="s">
        <v>52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8" t="s">
        <v>377</v>
      </c>
      <c r="X13" s="8" t="s">
        <v>201</v>
      </c>
      <c r="Y13" s="2" t="s">
        <v>52</v>
      </c>
      <c r="Z13" s="2" t="s">
        <v>52</v>
      </c>
      <c r="AA13" s="17"/>
      <c r="AB13" s="2" t="s">
        <v>52</v>
      </c>
    </row>
    <row r="14" spans="1:28" ht="30" customHeight="1" x14ac:dyDescent="0.3">
      <c r="A14" s="8" t="s">
        <v>76</v>
      </c>
      <c r="B14" s="8" t="s">
        <v>73</v>
      </c>
      <c r="C14" s="8" t="s">
        <v>74</v>
      </c>
      <c r="D14" s="15" t="s">
        <v>75</v>
      </c>
      <c r="E14" s="16">
        <v>0</v>
      </c>
      <c r="F14" s="8" t="s">
        <v>52</v>
      </c>
      <c r="G14" s="16">
        <v>4200</v>
      </c>
      <c r="H14" s="8" t="s">
        <v>378</v>
      </c>
      <c r="I14" s="16">
        <v>0</v>
      </c>
      <c r="J14" s="8" t="s">
        <v>52</v>
      </c>
      <c r="K14" s="16">
        <v>0</v>
      </c>
      <c r="L14" s="8" t="s">
        <v>52</v>
      </c>
      <c r="M14" s="16">
        <v>0</v>
      </c>
      <c r="N14" s="8" t="s">
        <v>52</v>
      </c>
      <c r="O14" s="16">
        <f t="shared" ref="O14:O22" si="1">SMALL(E14:M14,COUNTIF(E14:M14,0)+1)</f>
        <v>4200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8" t="s">
        <v>379</v>
      </c>
      <c r="X14" s="8" t="s">
        <v>52</v>
      </c>
      <c r="Y14" s="2" t="s">
        <v>52</v>
      </c>
      <c r="Z14" s="2" t="s">
        <v>52</v>
      </c>
      <c r="AA14" s="17"/>
      <c r="AB14" s="2" t="s">
        <v>52</v>
      </c>
    </row>
    <row r="15" spans="1:28" ht="30" customHeight="1" x14ac:dyDescent="0.3">
      <c r="A15" s="8" t="s">
        <v>182</v>
      </c>
      <c r="B15" s="8" t="s">
        <v>180</v>
      </c>
      <c r="C15" s="8" t="s">
        <v>181</v>
      </c>
      <c r="D15" s="15" t="s">
        <v>75</v>
      </c>
      <c r="E15" s="16">
        <v>0</v>
      </c>
      <c r="F15" s="8" t="s">
        <v>52</v>
      </c>
      <c r="G15" s="16">
        <v>0</v>
      </c>
      <c r="H15" s="8" t="s">
        <v>52</v>
      </c>
      <c r="I15" s="16">
        <v>0</v>
      </c>
      <c r="J15" s="8" t="s">
        <v>52</v>
      </c>
      <c r="K15" s="16">
        <v>0</v>
      </c>
      <c r="L15" s="8" t="s">
        <v>52</v>
      </c>
      <c r="M15" s="16">
        <v>900</v>
      </c>
      <c r="N15" s="8" t="s">
        <v>52</v>
      </c>
      <c r="O15" s="16">
        <f t="shared" si="1"/>
        <v>900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8" t="s">
        <v>380</v>
      </c>
      <c r="X15" s="8" t="s">
        <v>52</v>
      </c>
      <c r="Y15" s="2" t="s">
        <v>52</v>
      </c>
      <c r="Z15" s="2" t="s">
        <v>52</v>
      </c>
      <c r="AA15" s="17"/>
      <c r="AB15" s="2" t="s">
        <v>52</v>
      </c>
    </row>
    <row r="16" spans="1:28" ht="30" customHeight="1" x14ac:dyDescent="0.3">
      <c r="A16" s="8" t="s">
        <v>146</v>
      </c>
      <c r="B16" s="8" t="s">
        <v>142</v>
      </c>
      <c r="C16" s="8" t="s">
        <v>143</v>
      </c>
      <c r="D16" s="15" t="s">
        <v>144</v>
      </c>
      <c r="E16" s="16">
        <v>0</v>
      </c>
      <c r="F16" s="8" t="s">
        <v>52</v>
      </c>
      <c r="G16" s="16">
        <v>0</v>
      </c>
      <c r="H16" s="8" t="s">
        <v>52</v>
      </c>
      <c r="I16" s="16">
        <v>39000</v>
      </c>
      <c r="J16" s="8" t="s">
        <v>381</v>
      </c>
      <c r="K16" s="16">
        <v>39000</v>
      </c>
      <c r="L16" s="8" t="s">
        <v>382</v>
      </c>
      <c r="M16" s="16">
        <v>0</v>
      </c>
      <c r="N16" s="8" t="s">
        <v>52</v>
      </c>
      <c r="O16" s="16">
        <f t="shared" si="1"/>
        <v>39000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8" t="s">
        <v>383</v>
      </c>
      <c r="X16" s="8" t="s">
        <v>52</v>
      </c>
      <c r="Y16" s="2" t="s">
        <v>52</v>
      </c>
      <c r="Z16" s="2" t="s">
        <v>52</v>
      </c>
      <c r="AA16" s="17"/>
      <c r="AB16" s="2" t="s">
        <v>52</v>
      </c>
    </row>
    <row r="17" spans="1:28" ht="30" customHeight="1" x14ac:dyDescent="0.3">
      <c r="A17" s="8" t="s">
        <v>155</v>
      </c>
      <c r="B17" s="8" t="s">
        <v>153</v>
      </c>
      <c r="C17" s="8" t="s">
        <v>154</v>
      </c>
      <c r="D17" s="15" t="s">
        <v>144</v>
      </c>
      <c r="E17" s="16">
        <v>0</v>
      </c>
      <c r="F17" s="8" t="s">
        <v>52</v>
      </c>
      <c r="G17" s="16">
        <v>0</v>
      </c>
      <c r="H17" s="8" t="s">
        <v>52</v>
      </c>
      <c r="I17" s="16">
        <v>10800</v>
      </c>
      <c r="J17" s="8" t="s">
        <v>381</v>
      </c>
      <c r="K17" s="16">
        <v>10800</v>
      </c>
      <c r="L17" s="8" t="s">
        <v>382</v>
      </c>
      <c r="M17" s="16">
        <v>0</v>
      </c>
      <c r="N17" s="8" t="s">
        <v>52</v>
      </c>
      <c r="O17" s="16">
        <f t="shared" si="1"/>
        <v>10800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8" t="s">
        <v>384</v>
      </c>
      <c r="X17" s="8" t="s">
        <v>52</v>
      </c>
      <c r="Y17" s="2" t="s">
        <v>52</v>
      </c>
      <c r="Z17" s="2" t="s">
        <v>52</v>
      </c>
      <c r="AA17" s="17"/>
      <c r="AB17" s="2" t="s">
        <v>52</v>
      </c>
    </row>
    <row r="18" spans="1:28" ht="30" customHeight="1" x14ac:dyDescent="0.3">
      <c r="A18" s="8" t="s">
        <v>158</v>
      </c>
      <c r="B18" s="8" t="s">
        <v>153</v>
      </c>
      <c r="C18" s="8" t="s">
        <v>157</v>
      </c>
      <c r="D18" s="15" t="s">
        <v>144</v>
      </c>
      <c r="E18" s="16">
        <v>0</v>
      </c>
      <c r="F18" s="8" t="s">
        <v>52</v>
      </c>
      <c r="G18" s="16">
        <v>0</v>
      </c>
      <c r="H18" s="8" t="s">
        <v>52</v>
      </c>
      <c r="I18" s="16">
        <v>13500</v>
      </c>
      <c r="J18" s="8" t="s">
        <v>381</v>
      </c>
      <c r="K18" s="16">
        <v>13500</v>
      </c>
      <c r="L18" s="8" t="s">
        <v>382</v>
      </c>
      <c r="M18" s="16">
        <v>0</v>
      </c>
      <c r="N18" s="8" t="s">
        <v>52</v>
      </c>
      <c r="O18" s="16">
        <f t="shared" si="1"/>
        <v>13500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8" t="s">
        <v>385</v>
      </c>
      <c r="X18" s="8" t="s">
        <v>52</v>
      </c>
      <c r="Y18" s="2" t="s">
        <v>52</v>
      </c>
      <c r="Z18" s="2" t="s">
        <v>52</v>
      </c>
      <c r="AA18" s="17"/>
      <c r="AB18" s="2" t="s">
        <v>52</v>
      </c>
    </row>
    <row r="19" spans="1:28" ht="30" customHeight="1" x14ac:dyDescent="0.3">
      <c r="A19" s="8" t="s">
        <v>151</v>
      </c>
      <c r="B19" s="8" t="s">
        <v>149</v>
      </c>
      <c r="C19" s="8" t="s">
        <v>150</v>
      </c>
      <c r="D19" s="15" t="s">
        <v>144</v>
      </c>
      <c r="E19" s="16">
        <v>0</v>
      </c>
      <c r="F19" s="8" t="s">
        <v>52</v>
      </c>
      <c r="G19" s="16">
        <v>0</v>
      </c>
      <c r="H19" s="8" t="s">
        <v>52</v>
      </c>
      <c r="I19" s="16">
        <v>19600</v>
      </c>
      <c r="J19" s="8" t="s">
        <v>381</v>
      </c>
      <c r="K19" s="16">
        <v>19600</v>
      </c>
      <c r="L19" s="8" t="s">
        <v>382</v>
      </c>
      <c r="M19" s="16">
        <v>0</v>
      </c>
      <c r="N19" s="8" t="s">
        <v>52</v>
      </c>
      <c r="O19" s="16">
        <f t="shared" si="1"/>
        <v>19600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8" t="s">
        <v>386</v>
      </c>
      <c r="X19" s="8" t="s">
        <v>52</v>
      </c>
      <c r="Y19" s="2" t="s">
        <v>52</v>
      </c>
      <c r="Z19" s="2" t="s">
        <v>52</v>
      </c>
      <c r="AA19" s="17"/>
      <c r="AB19" s="2" t="s">
        <v>52</v>
      </c>
    </row>
    <row r="20" spans="1:28" ht="30" customHeight="1" x14ac:dyDescent="0.3">
      <c r="A20" s="8" t="s">
        <v>161</v>
      </c>
      <c r="B20" s="8" t="s">
        <v>160</v>
      </c>
      <c r="C20" s="8" t="s">
        <v>154</v>
      </c>
      <c r="D20" s="15" t="s">
        <v>144</v>
      </c>
      <c r="E20" s="16">
        <v>0</v>
      </c>
      <c r="F20" s="8" t="s">
        <v>52</v>
      </c>
      <c r="G20" s="16">
        <v>0</v>
      </c>
      <c r="H20" s="8" t="s">
        <v>52</v>
      </c>
      <c r="I20" s="16">
        <v>10800</v>
      </c>
      <c r="J20" s="8" t="s">
        <v>381</v>
      </c>
      <c r="K20" s="16">
        <v>10800</v>
      </c>
      <c r="L20" s="8" t="s">
        <v>382</v>
      </c>
      <c r="M20" s="16">
        <v>0</v>
      </c>
      <c r="N20" s="8" t="s">
        <v>52</v>
      </c>
      <c r="O20" s="16">
        <f t="shared" si="1"/>
        <v>10800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8" t="s">
        <v>387</v>
      </c>
      <c r="X20" s="8" t="s">
        <v>52</v>
      </c>
      <c r="Y20" s="2" t="s">
        <v>52</v>
      </c>
      <c r="Z20" s="2" t="s">
        <v>52</v>
      </c>
      <c r="AA20" s="17"/>
      <c r="AB20" s="2" t="s">
        <v>52</v>
      </c>
    </row>
    <row r="21" spans="1:28" ht="30" customHeight="1" x14ac:dyDescent="0.3">
      <c r="A21" s="8" t="s">
        <v>164</v>
      </c>
      <c r="B21" s="8" t="s">
        <v>160</v>
      </c>
      <c r="C21" s="8" t="s">
        <v>163</v>
      </c>
      <c r="D21" s="15" t="s">
        <v>144</v>
      </c>
      <c r="E21" s="16">
        <v>0</v>
      </c>
      <c r="F21" s="8" t="s">
        <v>52</v>
      </c>
      <c r="G21" s="16">
        <v>0</v>
      </c>
      <c r="H21" s="8" t="s">
        <v>52</v>
      </c>
      <c r="I21" s="16">
        <v>13500</v>
      </c>
      <c r="J21" s="8" t="s">
        <v>381</v>
      </c>
      <c r="K21" s="16">
        <v>13500</v>
      </c>
      <c r="L21" s="8" t="s">
        <v>382</v>
      </c>
      <c r="M21" s="16">
        <v>0</v>
      </c>
      <c r="N21" s="8" t="s">
        <v>52</v>
      </c>
      <c r="O21" s="16">
        <f t="shared" si="1"/>
        <v>13500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8" t="s">
        <v>388</v>
      </c>
      <c r="X21" s="8" t="s">
        <v>52</v>
      </c>
      <c r="Y21" s="2" t="s">
        <v>52</v>
      </c>
      <c r="Z21" s="2" t="s">
        <v>52</v>
      </c>
      <c r="AA21" s="17"/>
      <c r="AB21" s="2" t="s">
        <v>52</v>
      </c>
    </row>
    <row r="22" spans="1:28" ht="30" customHeight="1" x14ac:dyDescent="0.3">
      <c r="A22" s="8" t="s">
        <v>252</v>
      </c>
      <c r="B22" s="8" t="s">
        <v>249</v>
      </c>
      <c r="C22" s="8" t="s">
        <v>250</v>
      </c>
      <c r="D22" s="15" t="s">
        <v>251</v>
      </c>
      <c r="E22" s="16">
        <v>9433</v>
      </c>
      <c r="F22" s="8" t="s">
        <v>52</v>
      </c>
      <c r="G22" s="16">
        <v>11665.5</v>
      </c>
      <c r="H22" s="8" t="s">
        <v>389</v>
      </c>
      <c r="I22" s="16">
        <v>9999</v>
      </c>
      <c r="J22" s="8" t="s">
        <v>390</v>
      </c>
      <c r="K22" s="16">
        <v>0</v>
      </c>
      <c r="L22" s="8" t="s">
        <v>52</v>
      </c>
      <c r="M22" s="16">
        <v>0</v>
      </c>
      <c r="N22" s="8" t="s">
        <v>52</v>
      </c>
      <c r="O22" s="16">
        <f t="shared" si="1"/>
        <v>9433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8" t="s">
        <v>391</v>
      </c>
      <c r="X22" s="8" t="s">
        <v>52</v>
      </c>
      <c r="Y22" s="2" t="s">
        <v>52</v>
      </c>
      <c r="Z22" s="2" t="s">
        <v>52</v>
      </c>
      <c r="AA22" s="17"/>
      <c r="AB22" s="2" t="s">
        <v>52</v>
      </c>
    </row>
    <row r="23" spans="1:28" ht="30" customHeight="1" x14ac:dyDescent="0.3">
      <c r="A23" s="8" t="s">
        <v>109</v>
      </c>
      <c r="B23" s="8" t="s">
        <v>106</v>
      </c>
      <c r="C23" s="8" t="s">
        <v>107</v>
      </c>
      <c r="D23" s="15" t="s">
        <v>108</v>
      </c>
      <c r="E23" s="16">
        <v>0</v>
      </c>
      <c r="F23" s="8" t="s">
        <v>52</v>
      </c>
      <c r="G23" s="16">
        <v>0</v>
      </c>
      <c r="H23" s="8" t="s">
        <v>52</v>
      </c>
      <c r="I23" s="16">
        <v>0</v>
      </c>
      <c r="J23" s="8" t="s">
        <v>52</v>
      </c>
      <c r="K23" s="16">
        <v>0</v>
      </c>
      <c r="L23" s="8" t="s">
        <v>52</v>
      </c>
      <c r="M23" s="16">
        <v>0</v>
      </c>
      <c r="N23" s="8" t="s">
        <v>52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60322</v>
      </c>
      <c r="V23" s="16">
        <f>SMALL(Q23:U23,COUNTIF(Q23:U23,0)+1)</f>
        <v>60322</v>
      </c>
      <c r="W23" s="8" t="s">
        <v>392</v>
      </c>
      <c r="X23" s="8" t="s">
        <v>52</v>
      </c>
      <c r="Y23" s="2" t="s">
        <v>393</v>
      </c>
      <c r="Z23" s="2" t="s">
        <v>52</v>
      </c>
      <c r="AA23" s="17"/>
      <c r="AB23" s="2" t="s">
        <v>52</v>
      </c>
    </row>
    <row r="24" spans="1:28" ht="30" customHeight="1" x14ac:dyDescent="0.3">
      <c r="A24" s="8" t="s">
        <v>113</v>
      </c>
      <c r="B24" s="8" t="s">
        <v>111</v>
      </c>
      <c r="C24" s="8" t="s">
        <v>112</v>
      </c>
      <c r="D24" s="15" t="s">
        <v>108</v>
      </c>
      <c r="E24" s="16">
        <v>0</v>
      </c>
      <c r="F24" s="8" t="s">
        <v>52</v>
      </c>
      <c r="G24" s="16">
        <v>0</v>
      </c>
      <c r="H24" s="8" t="s">
        <v>52</v>
      </c>
      <c r="I24" s="16">
        <v>0</v>
      </c>
      <c r="J24" s="8" t="s">
        <v>52</v>
      </c>
      <c r="K24" s="16">
        <v>0</v>
      </c>
      <c r="L24" s="8" t="s">
        <v>52</v>
      </c>
      <c r="M24" s="16">
        <v>0</v>
      </c>
      <c r="N24" s="8" t="s">
        <v>52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2016</v>
      </c>
      <c r="V24" s="16">
        <f>SMALL(Q24:U24,COUNTIF(Q24:U24,0)+1)</f>
        <v>2016</v>
      </c>
      <c r="W24" s="8" t="s">
        <v>394</v>
      </c>
      <c r="X24" s="8" t="s">
        <v>52</v>
      </c>
      <c r="Y24" s="2" t="s">
        <v>393</v>
      </c>
      <c r="Z24" s="2" t="s">
        <v>52</v>
      </c>
      <c r="AA24" s="17"/>
      <c r="AB24" s="2" t="s">
        <v>52</v>
      </c>
    </row>
    <row r="25" spans="1:28" ht="30" customHeight="1" x14ac:dyDescent="0.3">
      <c r="A25" s="8" t="s">
        <v>117</v>
      </c>
      <c r="B25" s="8" t="s">
        <v>115</v>
      </c>
      <c r="C25" s="8" t="s">
        <v>395</v>
      </c>
      <c r="D25" s="15" t="s">
        <v>108</v>
      </c>
      <c r="E25" s="16">
        <v>0</v>
      </c>
      <c r="F25" s="8" t="s">
        <v>52</v>
      </c>
      <c r="G25" s="16">
        <v>0</v>
      </c>
      <c r="H25" s="8" t="s">
        <v>52</v>
      </c>
      <c r="I25" s="16">
        <v>0</v>
      </c>
      <c r="J25" s="8" t="s">
        <v>52</v>
      </c>
      <c r="K25" s="16">
        <v>0</v>
      </c>
      <c r="L25" s="8" t="s">
        <v>52</v>
      </c>
      <c r="M25" s="16">
        <v>0</v>
      </c>
      <c r="N25" s="8" t="s">
        <v>52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13210</v>
      </c>
      <c r="V25" s="16">
        <f>SMALL(Q25:U25,COUNTIF(Q25:U25,0)+1)</f>
        <v>13210</v>
      </c>
      <c r="W25" s="8" t="s">
        <v>396</v>
      </c>
      <c r="X25" s="8" t="s">
        <v>52</v>
      </c>
      <c r="Y25" s="2" t="s">
        <v>393</v>
      </c>
      <c r="Z25" s="2" t="s">
        <v>52</v>
      </c>
      <c r="AA25" s="17"/>
      <c r="AB25" s="2" t="s">
        <v>52</v>
      </c>
    </row>
    <row r="26" spans="1:28" ht="30" customHeight="1" x14ac:dyDescent="0.3">
      <c r="A26" s="8" t="s">
        <v>309</v>
      </c>
      <c r="B26" s="8" t="s">
        <v>306</v>
      </c>
      <c r="C26" s="8" t="s">
        <v>307</v>
      </c>
      <c r="D26" s="15" t="s">
        <v>308</v>
      </c>
      <c r="E26" s="16">
        <v>0</v>
      </c>
      <c r="F26" s="8" t="s">
        <v>52</v>
      </c>
      <c r="G26" s="16">
        <v>0</v>
      </c>
      <c r="H26" s="8" t="s">
        <v>52</v>
      </c>
      <c r="I26" s="16">
        <v>0</v>
      </c>
      <c r="J26" s="8" t="s">
        <v>52</v>
      </c>
      <c r="K26" s="16">
        <v>0</v>
      </c>
      <c r="L26" s="8" t="s">
        <v>52</v>
      </c>
      <c r="M26" s="16">
        <v>0</v>
      </c>
      <c r="N26" s="8" t="s">
        <v>52</v>
      </c>
      <c r="O26" s="16">
        <v>0</v>
      </c>
      <c r="P26" s="16">
        <v>0</v>
      </c>
      <c r="Q26" s="16">
        <v>87</v>
      </c>
      <c r="R26" s="16">
        <v>0</v>
      </c>
      <c r="S26" s="16">
        <v>0</v>
      </c>
      <c r="T26" s="16">
        <v>0</v>
      </c>
      <c r="U26" s="16">
        <v>0</v>
      </c>
      <c r="V26" s="16">
        <f>SMALL(Q26:U26,COUNTIF(Q26:U26,0)+1)</f>
        <v>87</v>
      </c>
      <c r="W26" s="8" t="s">
        <v>397</v>
      </c>
      <c r="X26" s="8" t="s">
        <v>52</v>
      </c>
      <c r="Y26" s="2" t="s">
        <v>52</v>
      </c>
      <c r="Z26" s="2" t="s">
        <v>52</v>
      </c>
      <c r="AA26" s="17"/>
      <c r="AB26" s="2" t="s">
        <v>52</v>
      </c>
    </row>
    <row r="27" spans="1:28" ht="30" customHeight="1" x14ac:dyDescent="0.3">
      <c r="A27" s="8" t="s">
        <v>215</v>
      </c>
      <c r="B27" s="8" t="s">
        <v>214</v>
      </c>
      <c r="C27" s="8" t="s">
        <v>210</v>
      </c>
      <c r="D27" s="15" t="s">
        <v>211</v>
      </c>
      <c r="E27" s="16">
        <v>0</v>
      </c>
      <c r="F27" s="8" t="s">
        <v>52</v>
      </c>
      <c r="G27" s="16">
        <v>0</v>
      </c>
      <c r="H27" s="8" t="s">
        <v>52</v>
      </c>
      <c r="I27" s="16">
        <v>0</v>
      </c>
      <c r="J27" s="8" t="s">
        <v>52</v>
      </c>
      <c r="K27" s="16">
        <v>0</v>
      </c>
      <c r="L27" s="8" t="s">
        <v>52</v>
      </c>
      <c r="M27" s="16">
        <v>0</v>
      </c>
      <c r="N27" s="8" t="s">
        <v>52</v>
      </c>
      <c r="O27" s="16">
        <v>0</v>
      </c>
      <c r="P27" s="16">
        <v>138290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8" t="s">
        <v>398</v>
      </c>
      <c r="X27" s="8" t="s">
        <v>52</v>
      </c>
      <c r="Y27" s="2" t="s">
        <v>399</v>
      </c>
      <c r="Z27" s="2" t="s">
        <v>52</v>
      </c>
      <c r="AA27" s="17"/>
      <c r="AB27" s="2" t="s">
        <v>52</v>
      </c>
    </row>
    <row r="28" spans="1:28" ht="30" customHeight="1" x14ac:dyDescent="0.3">
      <c r="A28" s="8" t="s">
        <v>319</v>
      </c>
      <c r="B28" s="8" t="s">
        <v>318</v>
      </c>
      <c r="C28" s="8" t="s">
        <v>210</v>
      </c>
      <c r="D28" s="15" t="s">
        <v>211</v>
      </c>
      <c r="E28" s="16">
        <v>0</v>
      </c>
      <c r="F28" s="8" t="s">
        <v>52</v>
      </c>
      <c r="G28" s="16">
        <v>0</v>
      </c>
      <c r="H28" s="8" t="s">
        <v>52</v>
      </c>
      <c r="I28" s="16">
        <v>0</v>
      </c>
      <c r="J28" s="8" t="s">
        <v>52</v>
      </c>
      <c r="K28" s="16">
        <v>0</v>
      </c>
      <c r="L28" s="8" t="s">
        <v>52</v>
      </c>
      <c r="M28" s="16">
        <v>0</v>
      </c>
      <c r="N28" s="8" t="s">
        <v>52</v>
      </c>
      <c r="O28" s="16">
        <v>0</v>
      </c>
      <c r="P28" s="16">
        <v>166063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8" t="s">
        <v>400</v>
      </c>
      <c r="X28" s="8" t="s">
        <v>52</v>
      </c>
      <c r="Y28" s="2" t="s">
        <v>399</v>
      </c>
      <c r="Z28" s="2" t="s">
        <v>52</v>
      </c>
      <c r="AA28" s="17"/>
      <c r="AB28" s="2" t="s">
        <v>52</v>
      </c>
    </row>
    <row r="29" spans="1:28" ht="30" customHeight="1" x14ac:dyDescent="0.3">
      <c r="A29" s="8" t="s">
        <v>273</v>
      </c>
      <c r="B29" s="8" t="s">
        <v>272</v>
      </c>
      <c r="C29" s="8" t="s">
        <v>210</v>
      </c>
      <c r="D29" s="15" t="s">
        <v>211</v>
      </c>
      <c r="E29" s="16">
        <v>0</v>
      </c>
      <c r="F29" s="8" t="s">
        <v>52</v>
      </c>
      <c r="G29" s="16">
        <v>0</v>
      </c>
      <c r="H29" s="8" t="s">
        <v>52</v>
      </c>
      <c r="I29" s="16">
        <v>0</v>
      </c>
      <c r="J29" s="8" t="s">
        <v>52</v>
      </c>
      <c r="K29" s="16">
        <v>0</v>
      </c>
      <c r="L29" s="8" t="s">
        <v>52</v>
      </c>
      <c r="M29" s="16">
        <v>0</v>
      </c>
      <c r="N29" s="8" t="s">
        <v>52</v>
      </c>
      <c r="O29" s="16">
        <v>0</v>
      </c>
      <c r="P29" s="16">
        <v>234297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8" t="s">
        <v>401</v>
      </c>
      <c r="X29" s="8" t="s">
        <v>52</v>
      </c>
      <c r="Y29" s="2" t="s">
        <v>399</v>
      </c>
      <c r="Z29" s="2" t="s">
        <v>52</v>
      </c>
      <c r="AA29" s="17"/>
      <c r="AB29" s="2" t="s">
        <v>52</v>
      </c>
    </row>
    <row r="30" spans="1:28" ht="30" customHeight="1" x14ac:dyDescent="0.3">
      <c r="A30" s="8" t="s">
        <v>312</v>
      </c>
      <c r="B30" s="8" t="s">
        <v>311</v>
      </c>
      <c r="C30" s="8" t="s">
        <v>210</v>
      </c>
      <c r="D30" s="15" t="s">
        <v>211</v>
      </c>
      <c r="E30" s="16">
        <v>0</v>
      </c>
      <c r="F30" s="8" t="s">
        <v>52</v>
      </c>
      <c r="G30" s="16">
        <v>0</v>
      </c>
      <c r="H30" s="8" t="s">
        <v>52</v>
      </c>
      <c r="I30" s="16">
        <v>0</v>
      </c>
      <c r="J30" s="8" t="s">
        <v>52</v>
      </c>
      <c r="K30" s="16">
        <v>0</v>
      </c>
      <c r="L30" s="8" t="s">
        <v>52</v>
      </c>
      <c r="M30" s="16">
        <v>0</v>
      </c>
      <c r="N30" s="8" t="s">
        <v>52</v>
      </c>
      <c r="O30" s="16">
        <v>0</v>
      </c>
      <c r="P30" s="16">
        <v>183489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8" t="s">
        <v>402</v>
      </c>
      <c r="X30" s="8" t="s">
        <v>52</v>
      </c>
      <c r="Y30" s="2" t="s">
        <v>399</v>
      </c>
      <c r="Z30" s="2" t="s">
        <v>52</v>
      </c>
      <c r="AA30" s="17"/>
      <c r="AB30" s="2" t="s">
        <v>52</v>
      </c>
    </row>
    <row r="31" spans="1:28" ht="30" customHeight="1" x14ac:dyDescent="0.3">
      <c r="A31" s="8" t="s">
        <v>316</v>
      </c>
      <c r="B31" s="8" t="s">
        <v>315</v>
      </c>
      <c r="C31" s="8" t="s">
        <v>210</v>
      </c>
      <c r="D31" s="15" t="s">
        <v>211</v>
      </c>
      <c r="E31" s="16">
        <v>0</v>
      </c>
      <c r="F31" s="8" t="s">
        <v>52</v>
      </c>
      <c r="G31" s="16">
        <v>0</v>
      </c>
      <c r="H31" s="8" t="s">
        <v>52</v>
      </c>
      <c r="I31" s="16">
        <v>0</v>
      </c>
      <c r="J31" s="8" t="s">
        <v>52</v>
      </c>
      <c r="K31" s="16">
        <v>0</v>
      </c>
      <c r="L31" s="8" t="s">
        <v>52</v>
      </c>
      <c r="M31" s="16">
        <v>0</v>
      </c>
      <c r="N31" s="8" t="s">
        <v>52</v>
      </c>
      <c r="O31" s="16">
        <v>0</v>
      </c>
      <c r="P31" s="16">
        <v>223094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8" t="s">
        <v>403</v>
      </c>
      <c r="X31" s="8" t="s">
        <v>52</v>
      </c>
      <c r="Y31" s="2" t="s">
        <v>399</v>
      </c>
      <c r="Z31" s="2" t="s">
        <v>52</v>
      </c>
      <c r="AA31" s="17"/>
      <c r="AB31" s="2" t="s">
        <v>52</v>
      </c>
    </row>
    <row r="32" spans="1:28" ht="30" customHeight="1" x14ac:dyDescent="0.3">
      <c r="A32" s="8" t="s">
        <v>223</v>
      </c>
      <c r="B32" s="8" t="s">
        <v>222</v>
      </c>
      <c r="C32" s="8" t="s">
        <v>210</v>
      </c>
      <c r="D32" s="15" t="s">
        <v>211</v>
      </c>
      <c r="E32" s="16">
        <v>0</v>
      </c>
      <c r="F32" s="8" t="s">
        <v>52</v>
      </c>
      <c r="G32" s="16">
        <v>0</v>
      </c>
      <c r="H32" s="8" t="s">
        <v>52</v>
      </c>
      <c r="I32" s="16">
        <v>0</v>
      </c>
      <c r="J32" s="8" t="s">
        <v>52</v>
      </c>
      <c r="K32" s="16">
        <v>0</v>
      </c>
      <c r="L32" s="8" t="s">
        <v>52</v>
      </c>
      <c r="M32" s="16">
        <v>0</v>
      </c>
      <c r="N32" s="8" t="s">
        <v>52</v>
      </c>
      <c r="O32" s="16">
        <v>0</v>
      </c>
      <c r="P32" s="16">
        <v>193212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8" t="s">
        <v>404</v>
      </c>
      <c r="X32" s="8" t="s">
        <v>52</v>
      </c>
      <c r="Y32" s="2" t="s">
        <v>399</v>
      </c>
      <c r="Z32" s="2" t="s">
        <v>52</v>
      </c>
      <c r="AA32" s="17"/>
      <c r="AB32" s="2" t="s">
        <v>52</v>
      </c>
    </row>
    <row r="33" spans="1:28" ht="30" customHeight="1" x14ac:dyDescent="0.3">
      <c r="A33" s="8" t="s">
        <v>212</v>
      </c>
      <c r="B33" s="8" t="s">
        <v>209</v>
      </c>
      <c r="C33" s="8" t="s">
        <v>210</v>
      </c>
      <c r="D33" s="15" t="s">
        <v>211</v>
      </c>
      <c r="E33" s="16">
        <v>0</v>
      </c>
      <c r="F33" s="8" t="s">
        <v>52</v>
      </c>
      <c r="G33" s="16">
        <v>0</v>
      </c>
      <c r="H33" s="8" t="s">
        <v>52</v>
      </c>
      <c r="I33" s="16">
        <v>0</v>
      </c>
      <c r="J33" s="8" t="s">
        <v>52</v>
      </c>
      <c r="K33" s="16">
        <v>0</v>
      </c>
      <c r="L33" s="8" t="s">
        <v>52</v>
      </c>
      <c r="M33" s="16">
        <v>0</v>
      </c>
      <c r="N33" s="8" t="s">
        <v>52</v>
      </c>
      <c r="O33" s="16">
        <v>0</v>
      </c>
      <c r="P33" s="16">
        <v>216528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8" t="s">
        <v>405</v>
      </c>
      <c r="X33" s="8" t="s">
        <v>52</v>
      </c>
      <c r="Y33" s="2" t="s">
        <v>399</v>
      </c>
      <c r="Z33" s="2" t="s">
        <v>52</v>
      </c>
      <c r="AA33" s="17"/>
      <c r="AB33" s="2" t="s">
        <v>52</v>
      </c>
    </row>
    <row r="34" spans="1:28" ht="30" customHeight="1" x14ac:dyDescent="0.3">
      <c r="A34" s="8" t="s">
        <v>346</v>
      </c>
      <c r="B34" s="8" t="s">
        <v>344</v>
      </c>
      <c r="C34" s="8" t="s">
        <v>345</v>
      </c>
      <c r="D34" s="15" t="s">
        <v>211</v>
      </c>
      <c r="E34" s="16">
        <v>0</v>
      </c>
      <c r="F34" s="8" t="s">
        <v>52</v>
      </c>
      <c r="G34" s="16">
        <v>0</v>
      </c>
      <c r="H34" s="8" t="s">
        <v>52</v>
      </c>
      <c r="I34" s="16">
        <v>0</v>
      </c>
      <c r="J34" s="8" t="s">
        <v>52</v>
      </c>
      <c r="K34" s="16">
        <v>0</v>
      </c>
      <c r="L34" s="8" t="s">
        <v>52</v>
      </c>
      <c r="M34" s="16">
        <v>0</v>
      </c>
      <c r="N34" s="8" t="s">
        <v>52</v>
      </c>
      <c r="O34" s="16">
        <v>0</v>
      </c>
      <c r="P34" s="16">
        <v>179334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8" t="s">
        <v>406</v>
      </c>
      <c r="X34" s="8" t="s">
        <v>52</v>
      </c>
      <c r="Y34" s="2" t="s">
        <v>399</v>
      </c>
      <c r="Z34" s="2" t="s">
        <v>52</v>
      </c>
      <c r="AA34" s="17"/>
      <c r="AB34" s="2" t="s">
        <v>52</v>
      </c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1" type="noConversion"/>
  <pageMargins left="0.78740157480314954" right="0" top="0.39370078740157477" bottom="0.39370078740157477" header="0" footer="0"/>
  <pageSetup paperSize="9" scale="4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6.5" x14ac:dyDescent="0.3"/>
  <sheetData>
    <row r="1" spans="1:7" x14ac:dyDescent="0.3">
      <c r="A1" t="s">
        <v>477</v>
      </c>
    </row>
    <row r="2" spans="1:7" x14ac:dyDescent="0.3">
      <c r="A2" s="1" t="s">
        <v>478</v>
      </c>
      <c r="B2" t="s">
        <v>337</v>
      </c>
      <c r="C2" s="1" t="s">
        <v>479</v>
      </c>
    </row>
    <row r="3" spans="1:7" x14ac:dyDescent="0.3">
      <c r="A3" s="1" t="s">
        <v>480</v>
      </c>
      <c r="B3" t="s">
        <v>481</v>
      </c>
    </row>
    <row r="4" spans="1:7" x14ac:dyDescent="0.3">
      <c r="A4" s="1" t="s">
        <v>482</v>
      </c>
      <c r="B4">
        <v>5</v>
      </c>
    </row>
    <row r="5" spans="1:7" x14ac:dyDescent="0.3">
      <c r="A5" s="1" t="s">
        <v>483</v>
      </c>
      <c r="B5">
        <v>5</v>
      </c>
    </row>
    <row r="6" spans="1:7" x14ac:dyDescent="0.3">
      <c r="A6" s="1" t="s">
        <v>484</v>
      </c>
      <c r="B6" t="s">
        <v>485</v>
      </c>
    </row>
    <row r="7" spans="1:7" x14ac:dyDescent="0.3">
      <c r="A7" s="1" t="s">
        <v>486</v>
      </c>
      <c r="B7" t="s">
        <v>393</v>
      </c>
      <c r="C7" t="s">
        <v>60</v>
      </c>
    </row>
    <row r="8" spans="1:7" x14ac:dyDescent="0.3">
      <c r="A8" s="1" t="s">
        <v>487</v>
      </c>
      <c r="B8" t="s">
        <v>393</v>
      </c>
      <c r="C8">
        <v>2</v>
      </c>
    </row>
    <row r="9" spans="1:7" x14ac:dyDescent="0.3">
      <c r="A9" s="1" t="s">
        <v>488</v>
      </c>
      <c r="B9" t="s">
        <v>350</v>
      </c>
      <c r="C9" t="s">
        <v>352</v>
      </c>
      <c r="D9" t="s">
        <v>353</v>
      </c>
      <c r="E9" t="s">
        <v>354</v>
      </c>
      <c r="F9" t="s">
        <v>355</v>
      </c>
      <c r="G9" t="s">
        <v>489</v>
      </c>
    </row>
    <row r="10" spans="1:7" x14ac:dyDescent="0.3">
      <c r="A10" s="1" t="s">
        <v>490</v>
      </c>
      <c r="B10">
        <v>1157</v>
      </c>
      <c r="C10">
        <v>0</v>
      </c>
      <c r="D10">
        <v>0</v>
      </c>
    </row>
    <row r="11" spans="1:7" x14ac:dyDescent="0.3">
      <c r="A11" s="1" t="s">
        <v>491</v>
      </c>
      <c r="B11" t="s">
        <v>492</v>
      </c>
      <c r="C11">
        <v>4</v>
      </c>
    </row>
    <row r="12" spans="1:7" x14ac:dyDescent="0.3">
      <c r="A12" s="1" t="s">
        <v>493</v>
      </c>
      <c r="B12" t="s">
        <v>492</v>
      </c>
      <c r="C12">
        <v>4</v>
      </c>
    </row>
    <row r="13" spans="1:7" x14ac:dyDescent="0.3">
      <c r="A13" s="1" t="s">
        <v>494</v>
      </c>
      <c r="B13" t="s">
        <v>492</v>
      </c>
      <c r="C13">
        <v>3</v>
      </c>
    </row>
    <row r="14" spans="1:7" x14ac:dyDescent="0.3">
      <c r="A14" s="1" t="s">
        <v>495</v>
      </c>
      <c r="B14" t="s">
        <v>393</v>
      </c>
      <c r="C14">
        <v>5</v>
      </c>
    </row>
    <row r="15" spans="1:7" x14ac:dyDescent="0.3">
      <c r="A15" s="1" t="s">
        <v>496</v>
      </c>
      <c r="B15" t="s">
        <v>337</v>
      </c>
      <c r="C15" t="s">
        <v>497</v>
      </c>
      <c r="D15" t="s">
        <v>497</v>
      </c>
      <c r="E15" t="s">
        <v>497</v>
      </c>
      <c r="F15">
        <v>1</v>
      </c>
    </row>
    <row r="16" spans="1:7" x14ac:dyDescent="0.3">
      <c r="A16" s="1" t="s">
        <v>498</v>
      </c>
      <c r="B16">
        <v>1.1100000000000001</v>
      </c>
      <c r="C16">
        <v>1.1200000000000001</v>
      </c>
    </row>
    <row r="17" spans="1:13" x14ac:dyDescent="0.3">
      <c r="A17" s="1" t="s">
        <v>499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 x14ac:dyDescent="0.3">
      <c r="A18" s="1" t="s">
        <v>500</v>
      </c>
      <c r="B18">
        <v>1.25</v>
      </c>
      <c r="C18">
        <v>1.071</v>
      </c>
    </row>
    <row r="19" spans="1:13" x14ac:dyDescent="0.3">
      <c r="A19" s="1" t="s">
        <v>501</v>
      </c>
    </row>
    <row r="20" spans="1:13" x14ac:dyDescent="0.3">
      <c r="A20" s="1" t="s">
        <v>502</v>
      </c>
      <c r="B20" s="1" t="s">
        <v>393</v>
      </c>
      <c r="C20">
        <v>1</v>
      </c>
    </row>
    <row r="21" spans="1:13" x14ac:dyDescent="0.3">
      <c r="A21" t="s">
        <v>503</v>
      </c>
      <c r="B21" t="s">
        <v>504</v>
      </c>
      <c r="C21" t="s">
        <v>505</v>
      </c>
    </row>
    <row r="22" spans="1:13" x14ac:dyDescent="0.3">
      <c r="A22">
        <v>1</v>
      </c>
      <c r="B22" s="1" t="s">
        <v>506</v>
      </c>
      <c r="C22" s="1" t="s">
        <v>421</v>
      </c>
    </row>
    <row r="23" spans="1:13" x14ac:dyDescent="0.3">
      <c r="A23">
        <v>2</v>
      </c>
      <c r="B23" s="1" t="s">
        <v>507</v>
      </c>
      <c r="C23" s="1" t="s">
        <v>508</v>
      </c>
    </row>
    <row r="24" spans="1:13" x14ac:dyDescent="0.3">
      <c r="A24">
        <v>3</v>
      </c>
      <c r="B24" s="1" t="s">
        <v>509</v>
      </c>
      <c r="C24" s="1" t="s">
        <v>510</v>
      </c>
    </row>
    <row r="25" spans="1:13" x14ac:dyDescent="0.3">
      <c r="A25">
        <v>4</v>
      </c>
      <c r="B25" s="1" t="s">
        <v>511</v>
      </c>
      <c r="C25" s="1" t="s">
        <v>512</v>
      </c>
    </row>
    <row r="26" spans="1:13" x14ac:dyDescent="0.3">
      <c r="A26">
        <v>5</v>
      </c>
      <c r="B26" s="1" t="s">
        <v>513</v>
      </c>
      <c r="C26" s="1" t="s">
        <v>52</v>
      </c>
    </row>
    <row r="27" spans="1:13" x14ac:dyDescent="0.3">
      <c r="A27">
        <v>6</v>
      </c>
      <c r="B27" s="1" t="s">
        <v>514</v>
      </c>
      <c r="C27" s="1" t="s">
        <v>52</v>
      </c>
    </row>
    <row r="28" spans="1:13" x14ac:dyDescent="0.3">
      <c r="A28">
        <v>7</v>
      </c>
      <c r="B28" s="1" t="s">
        <v>514</v>
      </c>
      <c r="C28" s="1" t="s">
        <v>52</v>
      </c>
    </row>
    <row r="29" spans="1:13" x14ac:dyDescent="0.3">
      <c r="A29">
        <v>8</v>
      </c>
      <c r="B29" s="1" t="s">
        <v>514</v>
      </c>
      <c r="C29" s="1" t="s">
        <v>52</v>
      </c>
    </row>
    <row r="30" spans="1:13" x14ac:dyDescent="0.3">
      <c r="A30">
        <v>9</v>
      </c>
      <c r="B30" s="1" t="s">
        <v>514</v>
      </c>
      <c r="C30" s="1" t="s">
        <v>52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11</vt:i4>
      </vt:variant>
    </vt:vector>
  </HeadingPairs>
  <TitlesOfParts>
    <vt:vector size="19" baseType="lpstr">
      <vt:lpstr>원가계산서</vt:lpstr>
      <vt:lpstr>공종별집계표</vt:lpstr>
      <vt:lpstr>공종별내역서</vt:lpstr>
      <vt:lpstr>일위대가목록</vt:lpstr>
      <vt:lpstr>일위대가</vt:lpstr>
      <vt:lpstr>단가대비표</vt:lpstr>
      <vt:lpstr> 공사설정 </vt:lpstr>
      <vt:lpstr>Sheet1</vt:lpstr>
      <vt:lpstr>공종별내역서!Print_Area</vt:lpstr>
      <vt:lpstr>공종별집계표!Print_Area</vt:lpstr>
      <vt:lpstr>단가대비표!Print_Area</vt:lpstr>
      <vt:lpstr>일위대가!Print_Area</vt:lpstr>
      <vt:lpstr>일위대가목록!Print_Area</vt:lpstr>
      <vt:lpstr>공종별내역서!Print_Titles</vt:lpstr>
      <vt:lpstr>공종별집계표!Print_Titles</vt:lpstr>
      <vt:lpstr>단가대비표!Print_Titles</vt:lpstr>
      <vt:lpstr>원가계산서!Print_Titles</vt:lpstr>
      <vt:lpstr>일위대가!Print_Titles</vt:lpstr>
      <vt:lpstr>일위대가목록!Print_Titles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2020-06-13T06:31:51Z</cp:lastPrinted>
  <dcterms:created xsi:type="dcterms:W3CDTF">2020-06-12T01:26:40Z</dcterms:created>
  <dcterms:modified xsi:type="dcterms:W3CDTF">2020-06-13T06:31:57Z</dcterms:modified>
</cp:coreProperties>
</file>